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xr:revisionPtr revIDLastSave="0" documentId="13_ncr:1_{91ACE8E6-25E0-1C4A-93A5-0971EA66C649}" xr6:coauthVersionLast="47" xr6:coauthVersionMax="47" xr10:uidLastSave="{00000000-0000-0000-0000-000000000000}"/>
  <bookViews>
    <workbookView xWindow="0" yWindow="680" windowWidth="30680" windowHeight="19800" tabRatio="500" activeTab="0" xr2:uid="{00000000-000D-0000-FFFF-FFFF00000000}"/>
  </bookViews>
  <sheets>
    <sheet name="Návod" sheetId="1" r:id="rId1"/>
    <sheet name="Nastavenia" sheetId="2" r:id="rId2"/>
    <sheet name="Cashflow_tyzdne" sheetId="3" r:id="rId3"/>
    <sheet name="Cashflow_mesiace" sheetId="4" r:id="rId4"/>
    <sheet name="Odhady" sheetId="5" r:id="rId5"/>
    <sheet name="Data_Flexi" sheetId="6" r:id="rId7"/>
    <sheet name="Zoznamy" sheetId="7" r:id="rId8"/>
    <sheet name="PQ_kod" sheetId="8" r:id="rId9"/>
  </sheets>
  <definedNames>
    <definedName name="Dnes">Nastavenia!$B$8</definedName>
    <definedName name="F_Akt">Data_Flexi!$I:$I</definedName>
    <definedName name="F_Datum">Data_Flexi!$A:$A</definedName>
    <definedName name="F_Suma">Data_Flexi!$H:$H</definedName>
    <definedName name="F_Typ">Data_Flexi!$B:$B</definedName>
    <definedName name="F_Zdroj">Data_Flexi!$C:$C</definedName>
    <definedName name="Limit">Nastavenia!$B$7</definedName>
    <definedName name="O_D">Odhady!$L$6:$L$505</definedName>
    <definedName name="O_Kat">Odhady!$B$6:$B$505</definedName>
    <definedName name="O_M">Odhady!$K$6:$K$505</definedName>
    <definedName name="O_N">Odhady!$M$6:$M$505</definedName>
    <definedName name="O_Stav">Odhady!$G$6:$G$505</definedName>
    <definedName name="O_Suma">Odhady!$E$6:$E$505</definedName>
    <definedName name="Zaciatok">Nastavenia!$B$5</definedName>
    <definedName name="ZostatokStart">Nastavenia!$B$6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O34" authorId="0" shapeId="0" xr:uid="{00000000-0006-0000-0200-000001000000}">
      <text>
        <r>
          <rPr>
            <sz val="10"/>
            <rFont val="Arial"/>
            <family val="2"/>
          </rPr>
          <t>Najnižšia rezerva v celom období.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N34" authorId="0" shapeId="0" xr:uid="{00000000-0006-0000-0300-000001000000}">
      <text>
        <r>
          <rPr>
            <sz val="10"/>
            <rFont val="Arial"/>
            <family val="2"/>
          </rPr>
          <t>Najnižšia rezerva v celom období.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F5" authorId="0" shapeId="0" xr:uid="{00000000-0006-0000-0400-000001000000}">
      <text>
        <r>
          <rPr>
            <sz val="10"/>
            <rFont val="Arial"/>
            <family val="2"/>
          </rPr>
          <t>1 = jednorazovo. 12 = každý mesiac rovnaký deň, 12-krát. Pri dni 29–31 sa v kratších mesiacoch použije posledný deň mesiaca.</t>
        </r>
      </text>
    </comment>
  </commentList>
</comments>
</file>

<file path=xl/sharedStrings.xml><?xml version="1.0" encoding="utf-8"?>
<sst xmlns="http://schemas.openxmlformats.org/spreadsheetml/2006/main" count="267" uniqueCount="216">
  <si>
    <t>Nastavenia reportu</t>
  </si>
  <si>
    <t>Žlté bunky s modrým písmom vyplň. Ostatné sa počítajú samé.</t>
  </si>
  <si>
    <t>Parameter</t>
  </si>
  <si>
    <t>Hodnota</t>
  </si>
  <si>
    <t>Poznámka</t>
  </si>
  <si>
    <t>Začiatok reportu</t>
  </si>
  <si>
    <t>Zostatok k začiatku – banka + pokladňa (€)</t>
  </si>
  <si>
    <t>Minimálny zostatok – limit (€)</t>
  </si>
  <si>
    <t>Dnes</t>
  </si>
  <si>
    <t>Automaticky. Do minulosti sa počíta skutočnosť, od dneška otvorené doklady a odhady.</t>
  </si>
  <si>
    <t>Dáta z Flexi aktualizované</t>
  </si>
  <si>
    <t>Čas posledného obnovenia Power Query (Údaje → Obnoviť všetko).</t>
  </si>
  <si>
    <t>Kontroly a súhrn</t>
  </si>
  <si>
    <t>Vypočítaný zostatok k dnešku (€)</t>
  </si>
  <si>
    <t>Porovnaj so skutočným zostatkom v banke a pokladni. Rozdiel = chýbajúce pohyby vo Flexi alebo zlý zostatok k začiatku.</t>
  </si>
  <si>
    <t>Najnižší zostatok v najbližších 13 týždňoch (€)</t>
  </si>
  <si>
    <t>Týždeň s najnižším zostatkom (začína)</t>
  </si>
  <si>
    <t>Počet týždňov pod limitom</t>
  </si>
  <si>
    <t>Odhadované príjmy a výdavky</t>
  </si>
  <si>
    <t>Jeden riadok = jedna platba. Opakovanú platbu (mzdy, nájom, leasing) zadaj raz: dátum prvej úhrady + počet mesiacov. Keď odhad vyfakturuješ, prepni Stav na „Vyfakturované“ – faktúru už report berie z Flexi.</t>
  </si>
  <si>
    <t>Riadky 6–505. Modré stĺpce vypĺňaš, sivé sa dopočítajú. Červený riadok = posledná úhrada je v minulosti a stav je stále Odhad → aktualizuj. Vzorové riadky (poznámka PRÍKLAD) prepíš alebo zmaž.</t>
  </si>
  <si>
    <t>Dátum (prvej) úhrady</t>
  </si>
  <si>
    <t>Kategória</t>
  </si>
  <si>
    <t>Popis</t>
  </si>
  <si>
    <t>Protistrana</t>
  </si>
  <si>
    <t>Suma (€)</t>
  </si>
  <si>
    <t>Opakovať – počet mesiacov</t>
  </si>
  <si>
    <t>Stav</t>
  </si>
  <si>
    <t>Typ</t>
  </si>
  <si>
    <t>Posledná úhrada</t>
  </si>
  <si>
    <t>pom: mesiac</t>
  </si>
  <si>
    <t>pom: deň</t>
  </si>
  <si>
    <t>pom: počet</t>
  </si>
  <si>
    <t>Datum</t>
  </si>
  <si>
    <t>Zdroj</t>
  </si>
  <si>
    <t>Evidencia</t>
  </si>
  <si>
    <t>Doklad</t>
  </si>
  <si>
    <t>Partner</t>
  </si>
  <si>
    <t>Suma</t>
  </si>
  <si>
    <t>Aktualizovane</t>
  </si>
  <si>
    <t>VZOROVÉ DÁTA – pred prvým načítaním z Power Query označ celý hárok (Ctrl+A) a stlač Delete. Hárok ani stĺpce nemaž.</t>
  </si>
  <si>
    <t>Zoznamy pre odhady</t>
  </si>
  <si>
    <t>Kategórie môžeš premenovať (report sa prispôsobí). Novú kategóriu nepridávaj na koniec zoznamu – report ju nezapočíta. Radšej premenuj „Ostatné príjmy/výdavky“ alebo pridaj riadok aj do oboch reportov.</t>
  </si>
  <si>
    <t>Stav odhadu</t>
  </si>
  <si>
    <t>Význam stavov</t>
  </si>
  <si>
    <t>Tržby – plánované zákazky</t>
  </si>
  <si>
    <t>Príjem</t>
  </si>
  <si>
    <t>Odhad</t>
  </si>
  <si>
    <t>Odhad – započíta sa do reportu</t>
  </si>
  <si>
    <t>Ostatné príjmy</t>
  </si>
  <si>
    <t>Vyfakturované</t>
  </si>
  <si>
    <t>Vyfakturované – už je vo Flexi ako faktúra, nezapočíta sa (inak by bol dvakrát)</t>
  </si>
  <si>
    <t>Mzdy</t>
  </si>
  <si>
    <t>Výdavok</t>
  </si>
  <si>
    <t>Zrušené</t>
  </si>
  <si>
    <t>Zrušené – nezapočíta sa, ostáva pre históriu</t>
  </si>
  <si>
    <t>Odvody (SP, ZP)</t>
  </si>
  <si>
    <t>DPH</t>
  </si>
  <si>
    <t>Dane a preddavky</t>
  </si>
  <si>
    <t>Nájom a energie</t>
  </si>
  <si>
    <t>Leasing a úvery</t>
  </si>
  <si>
    <t>Ostatné výdavky</t>
  </si>
  <si>
    <t>Power Query kód – dotaz CF_Flexi</t>
  </si>
  <si>
    <t>Označ bunky A5:A98, skopíruj (Ctrl+C) a vlož do Rozšíreného editora v Power Query. Rovnaký kód je aj v priloženom súbore cashflow_flexi.pq. Uprav adresu servera (riadok s &lt;&lt;&lt;) a Firma.</t>
  </si>
  <si>
    <t>// Cashflow – načítanie dát z ABRA Flexi (REST API)</t>
  </si>
  <si>
    <t>// Výstup: jedna tabuľka so stĺpcami Datum | Typ | Zdroj | Evidencia | Doklad | Partner | Popis | Suma | Aktualizovane</t>
  </si>
  <si>
    <t>//   Zdroj "Skutočnosť"      = pohyby na bankových účtoch a v pokladni (Datum = dátum pohybu)</t>
  </si>
  <si>
    <t>//   Zdroj "Otvorený doklad" = neuhradené faktúry, pohľadávky a záväzky (Datum = dátum splatnosti, Suma = zostáva uhradiť)</t>
  </si>
  <si>
    <t>// Sumy sú v domácej mene (polia sumCelkem / zbyvaUhradit).</t>
  </si>
  <si>
    <t>let</t>
  </si>
  <si>
    <t xml:space="preserve">    // ===== NASTAVENIA – uprav =====</t>
  </si>
  <si>
    <t xml:space="preserve">    // ADRESU SERVERA uprav nižšie vo funkcii Nacitaj (riadok s Web.Contents) – musí tam byť priamo ako text,</t>
  </si>
  <si>
    <t xml:space="preserve">    // inak Excel pre Mac / web hlási, že potrebuje lokálnu bránu údajov.</t>
  </si>
  <si>
    <t xml:space="preserve">    Firma       = "kod_firmy",   // kód firmy z URL: .../c/KOD_FIRMY/...</t>
  </si>
  <si>
    <t xml:space="preserve">    HistoriaDni = 120,           // koľko dní dozadu načítať skutočné pohyby (musí pokryť Začiatok reportu)</t>
  </si>
  <si>
    <t xml:space="preserve">    // ==============================</t>
  </si>
  <si>
    <t xml:space="preserve">    Teraz    = DateTime.LocalNow(),</t>
  </si>
  <si>
    <t xml:space="preserve">    OdDatumu = Date.ToText(Date.AddDays(Date.From(Teraz), -HistoriaDni), "yyyy-MM-dd"),</t>
  </si>
  <si>
    <t xml:space="preserve">    fnDatum = (v as any) as nullable date =&gt;</t>
  </si>
  <si>
    <t xml:space="preserve">        if v = null then null</t>
  </si>
  <si>
    <t xml:space="preserve">        else if not (v is text) then null</t>
  </si>
  <si>
    <t xml:space="preserve">        else if Text.Length(v) &lt; 10 then null</t>
  </si>
  <si>
    <t xml:space="preserve">        else #date(Number.FromText(Text.Range(v, 0, 4)), Number.FromText(Text.Range(v, 5, 2)), Number.FromText(Text.Range(v, 8, 2))),</t>
  </si>
  <si>
    <t xml:space="preserve">    fnCislo = (v as any) as number =&gt;</t>
  </si>
  <si>
    <t xml:space="preserve">        if v = null or v = "" then 0</t>
  </si>
  <si>
    <t xml:space="preserve">        else if v is number then v</t>
  </si>
  <si>
    <t xml:space="preserve">        else Number.FromText(Text.From(v), "en-US"),</t>
  </si>
  <si>
    <t xml:space="preserve">    fnText = (r as record, pole as text) as text =&gt;</t>
  </si>
  <si>
    <t xml:space="preserve">        let h = Record.FieldOrDefault(r, pole, null) in if h = null then "" else Text.From(h),</t>
  </si>
  <si>
    <t xml:space="preserve">    Nacitaj = (evidencia as text, filter as text, polia as text) as list =&gt;</t>
  </si>
  <si>
    <t xml:space="preserve">        let</t>
  </si>
  <si>
    <t xml:space="preserve">            Odpoved = Json.Document(</t>
  </si>
  <si>
    <t xml:space="preserve">                Web.Contents(</t>
  </si>
  <si>
    <t xml:space="preserve">                    "https://NAZOV-SERVERA.flexibee.eu:5434",   // &lt;&lt;&lt; ADRESA SERVERA FLEXI (bez lomky na konci)</t>
  </si>
  <si>
    <t xml:space="preserve">                    [</t>
  </si>
  <si>
    <t xml:space="preserve">                        RelativePath = "c/" &amp; Firma &amp; "/" &amp; evidencia &amp; "/" &amp; filter &amp; ".json",</t>
  </si>
  <si>
    <t xml:space="preserve">                        Query        = [limit = "0", detail = "custom:" &amp; polia]</t>
  </si>
  <si>
    <t xml:space="preserve">                    ]</t>
  </si>
  <si>
    <t xml:space="preserve">                )</t>
  </si>
  <si>
    <t xml:space="preserve">            ),</t>
  </si>
  <si>
    <t xml:space="preserve">            Zoznam  = Record.FieldOrDefault(Odpoved[winstrom], evidencia, {})</t>
  </si>
  <si>
    <t xml:space="preserve">        in</t>
  </si>
  <si>
    <t xml:space="preserve">            Zoznam,</t>
  </si>
  <si>
    <t xml:space="preserve">    Pohyby = (evidencia as text) as list =&gt;</t>
  </si>
  <si>
    <t xml:space="preserve">        List.Transform(</t>
  </si>
  <si>
    <t xml:space="preserve">            Nacitaj(evidencia, "(datVyst &gt;= '" &amp; OdDatumu &amp; "' and storno = false)", "kod,datVyst,typPohybuK,sumCelkem,nazFirmy,popis"),</t>
  </si>
  <si>
    <t xml:space="preserve">            each [</t>
  </si>
  <si>
    <t xml:space="preserve">                Datum     = fnDatum(Record.FieldOrDefault(_, "datVyst", null)),</t>
  </si>
  <si>
    <t xml:space="preserve">                Typ       = if fnText(_, "typPohybuK") = "typPohybu.prijem" then "Príjem" else "Výdavok",</t>
  </si>
  <si>
    <t xml:space="preserve">                Zdroj     = "Skutočnosť",</t>
  </si>
  <si>
    <t xml:space="preserve">                Evidencia = evidencia,</t>
  </si>
  <si>
    <t xml:space="preserve">                Doklad    = fnText(_, "kod"),</t>
  </si>
  <si>
    <t xml:space="preserve">                Partner   = fnText(_, "nazFirmy"),</t>
  </si>
  <si>
    <t xml:space="preserve">                Popis     = fnText(_, "popis"),</t>
  </si>
  <si>
    <t xml:space="preserve">                Suma      = fnCislo(Record.FieldOrDefault(_, "sumCelkem", 0))</t>
  </si>
  <si>
    <t xml:space="preserve">            ]</t>
  </si>
  <si>
    <t xml:space="preserve">        ),</t>
  </si>
  <si>
    <t xml:space="preserve">    Otvorene = (evidencia as text, typ as text) as list =&gt;</t>
  </si>
  <si>
    <t xml:space="preserve">            Nacitaj(evidencia, "(zbyvaUhradit &gt; 0 and storno = false)", "kod,datSplat,zbyvaUhradit,nazFirmy,popis"),</t>
  </si>
  <si>
    <t xml:space="preserve">                Datum     = fnDatum(Record.FieldOrDefault(_, "datSplat", null)),</t>
  </si>
  <si>
    <t xml:space="preserve">                Typ       = typ,</t>
  </si>
  <si>
    <t xml:space="preserve">                Zdroj     = "Otvorený doklad",</t>
  </si>
  <si>
    <t xml:space="preserve">                Suma      = fnCislo(Record.FieldOrDefault(_, "zbyvaUhradit", 0))</t>
  </si>
  <si>
    <t xml:space="preserve">    // Hlavné zdroje – chyba (napr. zlé heslo) sa zobrazí</t>
  </si>
  <si>
    <t xml:space="preserve">    Banka      = Pohyby("banka"),</t>
  </si>
  <si>
    <t xml:space="preserve">    FaktVydane = Otvorene("faktura-vydana", "Príjem"),</t>
  </si>
  <si>
    <t xml:space="preserve">    FaktPrijat = Otvorene("faktura-prijata", "Výdavok"),</t>
  </si>
  <si>
    <t xml:space="preserve">    // Voliteľné zdroje – ak evidenciu nepoužívaš, preskočia sa</t>
  </si>
  <si>
    <t xml:space="preserve">    Pokladna   = try List.Buffer(Pohyby("pokladni-pohyb")) otherwise {},</t>
  </si>
  <si>
    <t xml:space="preserve">    Pohladavky = try List.Buffer(Otvorene("pohledavka", "Príjem")) otherwise {},</t>
  </si>
  <si>
    <t xml:space="preserve">    Zavazky    = try List.Buffer(Otvorene("zavazek", "Výdavok")) otherwise {},</t>
  </si>
  <si>
    <t xml:space="preserve">    Vsetky  = List.Combine({Banka, Pokladna, FaktVydane, Pohladavky, FaktPrijat, Zavazky}),</t>
  </si>
  <si>
    <t xml:space="preserve">    Tabulka = Table.FromRecords(</t>
  </si>
  <si>
    <t xml:space="preserve">                  Vsetky,</t>
  </si>
  <si>
    <t xml:space="preserve">                  type table [Datum = date, Typ = text, Zdroj = text, Evidencia = text, Doklad = text, Partner = text, Popis = text, Suma = number]</t>
  </si>
  <si>
    <t xml:space="preserve">              ),</t>
  </si>
  <si>
    <t xml:space="preserve">    SCasom   = Table.AddColumn(Tabulka, "Aktualizovane", each Teraz, type datetime),</t>
  </si>
  <si>
    <t xml:space="preserve">    Zoradene = Table.Sort(SCasom, {{"Datum", Order.Ascending}})</t>
  </si>
  <si>
    <t>in</t>
  </si>
  <si>
    <t xml:space="preserve">    Zoradene</t>
  </si>
  <si>
    <t>Cashflow report – ABRA Flexi + odhady</t>
  </si>
  <si>
    <t>Hárky</t>
  </si>
  <si>
    <t>Nastavenia – začiatok reportu, zostatok k začiatku, limit. Kontrola zostatku a súhrn rizík.</t>
  </si>
  <si>
    <t>Cashflow_tyzdne / Cashflow_mesiace – samotný report (13 týždňov / 12 mesiacov) s grafom zostatku.</t>
  </si>
  <si>
    <t>Odhady – sem zapisuješ odhadované príjmy a výdavky (jednorazové aj mesačne opakované).</t>
  </si>
  <si>
    <t>Data_Flexi – sem Power Query načíta dáta z ABRA Flexi. Teraz obsahuje vzorové dáta.</t>
  </si>
  <si>
    <t>Zoznamy – kategórie odhadov a stavy. PQ_kod – kód dotazu na skopírovanie.</t>
  </si>
  <si>
    <t>Farby</t>
  </si>
  <si>
    <t>Žltá bunka / modré písmo = vyplň. Čierne = vzorec. Zelené = odkaz na iný hárok. Červená v reporte = zostatok pod limitom.</t>
  </si>
  <si>
    <t>Jednorazové nastavenie Power Query (cca 5 minút)</t>
  </si>
  <si>
    <t>1. Hárok Data_Flexi: Ctrl+A → Delete (zmaže vzorové dáta). Hárok ani stĺpce nemaž, report naň odkazuje.</t>
  </si>
  <si>
    <t>2. Údaje → Získať údaje → Z iných zdrojov → Prázdny dotaz  (Data → Get Data → From Other Sources → Blank Query).</t>
  </si>
  <si>
    <t>3. V editore Power Query: Domov → Rozšírený editor (Advanced Editor). Zmaž obsah a vlož kód zo súboru cashflow_flexi.pq alebo z hárka PQ_kod.</t>
  </si>
  <si>
    <t>4. Uprav adresu servera priamo vo volaní Web.Contents (riadok označený &lt;&lt;&lt;, napr. https://mojafirma.flexibee.eu:5434) a Firma (kód firmy z URL vo Flexi, časť za /c/).</t>
  </si>
  <si>
    <t>5. Vpravo premenuj dotaz na CF_Flexi.</t>
  </si>
  <si>
    <t>6. Pri výzve na prihlásenie zvoľ Základné (Basic), zadaj meno a heslo do Flexi. Úroveň nastav na koreň servera. Odporúčam samostatného používateľa s právom len na čítanie a povoleným REST API.</t>
  </si>
  <si>
    <t>7. Domov → Zavrieť a načítať do… (Close &amp; Load To…) → Tabuľka → Existujúci hárok → =Data_Flexi!$A$1.</t>
  </si>
  <si>
    <t>8. Skontroluj, že stĺpce sú v poradí Datum, Typ, Zdroj, Evidencia, Doklad, Partner, Popis, Suma, Aktualizovane (report ráta so stĺpcami A, B, C, H, I).</t>
  </si>
  <si>
    <t>Pravidelné použitie</t>
  </si>
  <si>
    <t>• Údaje → Obnoviť všetko (Refresh All) – stiahne aktuálne pohyby a otvorené doklady z Flexi.</t>
  </si>
  <si>
    <t>• Pri novom cykle (napr. každý pondelok) posuň Začiatok reportu a zadaj zostatok k tomuto dňu. Kontrola „Vypočítaný zostatok k dnešku“ ti ukáže, či sedí.</t>
  </si>
  <si>
    <t>• Odhady dopĺňaj v hárku Odhady. Keď odhad vyfakturuješ vo Flexi, prepni Stav na Vyfakturované – inak sa započíta dvakrát.</t>
  </si>
  <si>
    <t>Ako report počíta</t>
  </si>
  <si>
    <t>• Minulé dni obdobia: skutočné pohyby z banky a pokladne (dátum pohybu).</t>
  </si>
  <si>
    <t>• Od dneška: otvorené doklady podľa splatnosti (suma = zostáva uhradiť). Doklady po splatnosti sa presunú do aktuálneho obdobia.</t>
  </si>
  <si>
    <t>• Odhady: len stav Odhad a len úhrady od dneška ďalej. Opakovaná platba = rovnaký deň každý mesiac, zadaný počet mesiacov.</t>
  </si>
  <si>
    <t>• Konečný zostatok = počiatočný + príjmy − výdavky. Počiatočný zostatok ďalšieho obdobia = konečný predchádzajúceho.</t>
  </si>
  <si>
    <t>Obmedzenia a tipy</t>
  </si>
  <si>
    <t>• Sumy sú v domácej mene (€). Faktúry v cudzej mene sa prepočítajú kurzom z dokladu vo Flexi.</t>
  </si>
  <si>
    <t>• Presuny medzi vlastnými účtami (banka ↔ pokladňa) sa ukážu ako príjem aj výdavok – na zostatok nemajú vplyv, len zväčšujú obraty.</t>
  </si>
  <si>
    <t>• Doklady, ktoré ešte nie sú vo Flexi (napr. čakajú v Doklado), report nevidí – ak je to veľká suma, zadaj ju dočasne ako odhad.</t>
  </si>
  <si>
    <t>• HistoriaDni v dotaze musí pokryť obdobie od Začiatku reportu (predvolene 120 dní).</t>
  </si>
  <si>
    <t>• Excel pre Mac / na webe: ak hlási „vyžaduje sa lokálna brána údajov“, adresa servera nie je zapísaná priamo vo Web.Contents. Ak to nepomôže, v Power Query zapni Nastavenia ochrany osobných údajov → povoliť kombinovanie údajov z viacerých zdrojov. Najspoľahlivejší je Excel pre Windows.</t>
  </si>
  <si>
    <t>• Voliteľné evidencie (pokladňa, ostatné pohľadávky a záväzky) sa pri chybe ticho preskočia. Ak nevidíš pokladňu, over prístup k evidencii pokladni-pohyb.</t>
  </si>
  <si>
    <t>Cashflow – 12 mesiacov</t>
  </si>
  <si>
    <t>Minulé dni = skutočné pohyby z banky a pokladne. Od dneška = otvorené faktúry podľa splatnosti (po splatnosti → aktuálne obdobie) + odhady v stave Odhad. Sumy v €.</t>
  </si>
  <si>
    <t>Obdobie</t>
  </si>
  <si>
    <t>Spolu</t>
  </si>
  <si>
    <t>Od</t>
  </si>
  <si>
    <t>Do</t>
  </si>
  <si>
    <t>Stav obdobia</t>
  </si>
  <si>
    <t>Počiatočný zostatok</t>
  </si>
  <si>
    <t>PRÍJMY</t>
  </si>
  <si>
    <t>Skutočné príjmy (banka, pokladňa)</t>
  </si>
  <si>
    <t>Očakávané úhrady – vydané faktúry, pohľadávky</t>
  </si>
  <si>
    <t>Príjmy spolu</t>
  </si>
  <si>
    <t>VÝDAVKY</t>
  </si>
  <si>
    <t>Skutočné výdavky (banka, pokladňa)</t>
  </si>
  <si>
    <t>Splatné – prijaté faktúry, záväzky</t>
  </si>
  <si>
    <t>Výdavky spolu</t>
  </si>
  <si>
    <t>Čistý cashflow</t>
  </si>
  <si>
    <t>Konečný zostatok</t>
  </si>
  <si>
    <t>Minimálny zostatok (limit)</t>
  </si>
  <si>
    <t>Rezerva nad limitom</t>
  </si>
  <si>
    <t>Pomocné výpočty pre odhady (neupravovať)</t>
  </si>
  <si>
    <t>od (max začiatok, dnes)</t>
  </si>
  <si>
    <t>mesiac začiatku (index)</t>
  </si>
  <si>
    <t>mesiac konca (index)</t>
  </si>
  <si>
    <t>deň 0 mesiaca začiatku</t>
  </si>
  <si>
    <t>deň 0 mesiaca konca</t>
  </si>
  <si>
    <t>dní v mesiaci začiatku</t>
  </si>
  <si>
    <t>dní v mesiaci konca</t>
  </si>
  <si>
    <t>Cashflow – 13 týždňov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</si>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</sst>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\.m\.yyyy"/>
    <numFmt numFmtId="165" formatCode="#,##0;[Red]\-#,##0;\-"/>
    <numFmt numFmtId="166" formatCode="d\.m\.yyyy\ h:mm"/>
    <numFmt numFmtId="167" formatCode="d\.m&quot;. &quot;h:mm"/>
    <numFmt numFmtId="168" formatCode="d\.m\."/>
    <numFmt numFmtId="169" formatCode="mm/yyyy"/>
  </numFmts>
  <fonts count="18" x14ac:knownFonts="1">
    <font>
      <sz val="11"/>
      <color theme="1"/>
      <name val="Calibri"/>
      <family val="2"/>
      <charset val="1"/>
    </font>
    <font>
      <b/>
      <sz val="14"/>
      <color rgb="FF1F3864"/>
      <name val="Arial"/>
      <charset val="1"/>
    </font>
    <font>
      <b/>
      <sz val="11"/>
      <color rgb="FF1F3864"/>
      <name val="Arial"/>
      <charset val="1"/>
    </font>
    <font>
      <sz val="10"/>
      <name val="Arial"/>
      <charset val="1"/>
    </font>
    <font>
      <i/>
      <sz val="10"/>
      <color rgb="FF595959"/>
      <name val="Arial"/>
      <charset val="1"/>
    </font>
    <font>
      <b/>
      <sz val="10"/>
      <color rgb="FFFFFFFF"/>
      <name val="Arial"/>
      <charset val="1"/>
    </font>
    <font>
      <sz val="10"/>
      <color rgb="FF0000FF"/>
      <name val="Arial"/>
      <charset val="1"/>
    </font>
    <font>
      <sz val="9"/>
      <color rgb="FF808080"/>
      <name val="Arial"/>
      <charset val="1"/>
    </font>
    <font>
      <b/>
      <sz val="10"/>
      <name val="Arial"/>
      <charset val="1"/>
    </font>
    <font>
      <sz val="10"/>
      <color rgb="FF008000"/>
      <name val="Arial"/>
      <charset val="1"/>
    </font>
    <font>
      <sz val="9"/>
      <color rgb="FFFFFFFF"/>
      <name val="Arial"/>
      <charset val="1"/>
    </font>
    <font>
      <b/>
      <sz val="10"/>
      <color rgb="FF008000"/>
      <name val="Arial"/>
      <charset val="1"/>
    </font>
    <font>
      <b/>
      <sz val="10"/>
      <color rgb="FF000000"/>
      <name val="Arial"/>
      <charset val="1"/>
    </font>
    <font>
      <sz val="10"/>
      <name val="Arial"/>
      <family val="2"/>
    </font>
    <font>
      <b/>
      <sz val="10"/>
      <color rgb="FFC00000"/>
      <name val="Arial"/>
      <charset val="1"/>
    </font>
    <font>
      <sz val="10"/>
      <name val="Consolas"/>
      <charset val="1"/>
    </font>
    <font>
      <sz val="10"/>
      <color rgb="FF0000FF"/>
      <name val="Arial"/>
      <family val="2"/>
    </font>
    <font>
      <sz val="10"/>
      <color rgb="FF008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1F2"/>
        <bgColor rgb="FFD9D9D9"/>
      </patternFill>
    </fill>
    <fill>
      <patternFill patternType="solid">
        <fgColor rgb="FFE2EFDA"/>
        <bgColor rgb="FFF2F2F2"/>
      </patternFill>
    </fill>
    <fill>
      <patternFill patternType="solid">
        <fgColor rgb="FFF2F2F2"/>
        <bgColor rgb="FFFFFBE6"/>
      </patternFill>
    </fill>
    <fill>
      <patternFill patternType="solid">
        <fgColor rgb="FFFFFBE6"/>
        <bgColor rgb="FFFFFFFF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7F7F7F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0" xfId="0" applyFont="1" applyFill="1"/>
    <xf numFmtId="0" fontId="3" fillId="0" borderId="1" xfId="0" applyFont="1" applyBorder="1"/>
    <xf numFmtId="164" fontId="6" fillId="3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vertical="top" wrapText="1"/>
    </xf>
    <xf numFmtId="165" fontId="6" fillId="3" borderId="1" xfId="0" applyNumberFormat="1" applyFont="1" applyFill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0" fontId="8" fillId="4" borderId="0" xfId="0" applyFont="1" applyFill="1"/>
    <xf numFmtId="0" fontId="0" fillId="4" borderId="0" xfId="0" applyFill="1"/>
    <xf numFmtId="165" fontId="3" fillId="0" borderId="1" xfId="0" applyNumberFormat="1" applyFont="1" applyBorder="1" applyAlignment="1">
      <alignment horizontal="right"/>
    </xf>
    <xf numFmtId="165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64" fontId="9" fillId="0" borderId="0" xfId="0" applyNumberFormat="1" applyFont="1"/>
    <xf numFmtId="167" fontId="9" fillId="0" borderId="0" xfId="0" applyNumberFormat="1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left"/>
    </xf>
    <xf numFmtId="168" fontId="10" fillId="2" borderId="0" xfId="0" applyNumberFormat="1" applyFont="1" applyFill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0" fontId="0" fillId="0" borderId="2" xfId="0" applyBorder="1"/>
    <xf numFmtId="0" fontId="8" fillId="5" borderId="0" xfId="0" applyFont="1" applyFill="1"/>
    <xf numFmtId="165" fontId="11" fillId="5" borderId="0" xfId="0" applyNumberFormat="1" applyFont="1" applyFill="1"/>
    <xf numFmtId="165" fontId="12" fillId="5" borderId="0" xfId="0" applyNumberFormat="1" applyFont="1" applyFill="1"/>
    <xf numFmtId="165" fontId="8" fillId="5" borderId="2" xfId="0" applyNumberFormat="1" applyFont="1" applyFill="1" applyBorder="1"/>
    <xf numFmtId="0" fontId="8" fillId="4" borderId="2" xfId="0" applyFont="1" applyFill="1" applyBorder="1"/>
    <xf numFmtId="0" fontId="3" fillId="0" borderId="0" xfId="0" applyFont="1"/>
    <xf numFmtId="165" fontId="3" fillId="0" borderId="0" xfId="0" applyNumberFormat="1" applyFont="1"/>
    <xf numFmtId="165" fontId="3" fillId="0" borderId="2" xfId="0" applyNumberFormat="1" applyFont="1" applyBorder="1"/>
    <xf numFmtId="0" fontId="9" fillId="0" borderId="0" xfId="0" applyFont="1"/>
    <xf numFmtId="0" fontId="8" fillId="6" borderId="3" xfId="0" applyFont="1" applyFill="1" applyBorder="1"/>
    <xf numFmtId="165" fontId="8" fillId="6" borderId="3" xfId="0" applyNumberFormat="1" applyFont="1" applyFill="1" applyBorder="1"/>
    <xf numFmtId="165" fontId="8" fillId="6" borderId="2" xfId="0" applyNumberFormat="1" applyFont="1" applyFill="1" applyBorder="1"/>
    <xf numFmtId="165" fontId="8" fillId="5" borderId="0" xfId="0" applyNumberFormat="1" applyFont="1" applyFill="1"/>
    <xf numFmtId="0" fontId="7" fillId="0" borderId="0" xfId="0" applyFont="1"/>
    <xf numFmtId="165" fontId="7" fillId="0" borderId="0" xfId="0" applyNumberFormat="1" applyFont="1"/>
    <xf numFmtId="165" fontId="7" fillId="0" borderId="2" xfId="0" applyNumberFormat="1" applyFont="1" applyBorder="1"/>
    <xf numFmtId="164" fontId="7" fillId="0" borderId="0" xfId="0" applyNumberFormat="1" applyFont="1"/>
    <xf numFmtId="1" fontId="7" fillId="0" borderId="0" xfId="0" applyNumberFormat="1" applyFont="1"/>
    <xf numFmtId="16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center" wrapText="1"/>
    </xf>
    <xf numFmtId="164" fontId="6" fillId="7" borderId="1" xfId="0" applyNumberFormat="1" applyFont="1" applyFill="1" applyBorder="1"/>
    <xf numFmtId="0" fontId="6" fillId="7" borderId="1" xfId="0" applyFont="1" applyFill="1" applyBorder="1"/>
    <xf numFmtId="165" fontId="6" fillId="7" borderId="1" xfId="0" applyNumberFormat="1" applyFont="1" applyFill="1" applyBorder="1"/>
    <xf numFmtId="1" fontId="6" fillId="7" borderId="1" xfId="0" applyNumberFormat="1" applyFont="1" applyFill="1" applyBorder="1"/>
    <xf numFmtId="0" fontId="9" fillId="0" borderId="1" xfId="0" applyFont="1" applyBorder="1"/>
    <xf numFmtId="164" fontId="3" fillId="0" borderId="1" xfId="0" applyNumberFormat="1" applyFont="1" applyBorder="1"/>
    <xf numFmtId="0" fontId="14" fillId="0" borderId="0" xfId="0" applyFont="1"/>
    <xf numFmtId="0" fontId="8" fillId="0" borderId="0" xfId="0" applyFont="1"/>
    <xf numFmtId="0" fontId="6" fillId="0" borderId="0" xfId="0" applyFont="1"/>
    <xf numFmtId="0" fontId="15" fillId="0" borderId="0" xfId="0" applyFont="1"/>
    <xf numFmtId="14" fontId="0" fillId="0" borderId="0" xfId="0" applyNumberFormat="1"/>
    <xf numFmtId="0" fontId="0" fillId="0" borderId="0" xfId="0" applyNumberFormat="1"/>
    <xf numFmtId="22" fontId="0" fillId="0" borderId="0" xfId="0" applyNumberFormat="1"/>
    <xf numFmtId="0" fontId="0" fillId="8" borderId="5" xfId="0" applyFont="1" applyFill="1" applyBorder="1"/>
    <xf numFmtId="0" fontId="0" fillId="0" borderId="5" xfId="0" applyFont="1" applyBorder="1"/>
    <xf numFmtId="14" fontId="0" fillId="8" borderId="4" xfId="0" applyNumberFormat="1" applyFont="1" applyFill="1" applyBorder="1"/>
    <xf numFmtId="0" fontId="0" fillId="8" borderId="5" xfId="0" applyNumberFormat="1" applyFont="1" applyFill="1" applyBorder="1"/>
    <xf numFmtId="22" fontId="0" fillId="8" borderId="6" xfId="0" applyNumberFormat="1" applyFont="1" applyFill="1" applyBorder="1"/>
    <xf numFmtId="14" fontId="0" fillId="0" borderId="4" xfId="0" applyNumberFormat="1" applyFont="1" applyBorder="1"/>
    <xf numFmtId="0" fontId="0" fillId="0" borderId="5" xfId="0" applyNumberFormat="1" applyFont="1" applyBorder="1"/>
    <xf numFmtId="22" fontId="0" fillId="0" borderId="6" xfId="0" applyNumberFormat="1" applyFont="1" applyBorder="1"/>
    <xf numFmtId="0" fontId="16" fillId="7" borderId="1" xfId="0" applyFont="1" applyFill="1" applyBorder="1"/>
    <xf numFmtId="0" fontId="17" fillId="0" borderId="1" xfId="0" applyFont="1" applyBorder="1"/>
  </cellXfs>
  <cellStyles count="1">
    <cellStyle name="Normálna" xfId="0" builtinId="0"/>
  </cellStyles>
  <dxfs count="18">
    <dxf>
      <numFmt numFmtId="27" formatCode="d/m/yyyy\ 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/m/yyyy"/>
    </dxf>
    <dxf>
      <font>
        <i/>
        <color rgb="FFA6A6A6"/>
        <name val="Arial"/>
        <charset val="1"/>
      </font>
    </dxf>
    <dxf>
      <fill>
        <patternFill>
          <bgColor rgb="FFFFC7CE"/>
        </patternFill>
      </fill>
    </dxf>
    <dxf>
      <font>
        <b/>
        <color rgb="FFC00000"/>
        <name val="Arial"/>
        <charset val="1"/>
      </font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000000"/>
        <name val="Arial"/>
        <charset val="1"/>
      </font>
      <fill>
        <patternFill>
          <bgColor rgb="FFFFC000"/>
        </patternFill>
      </fill>
    </dxf>
    <dxf>
      <font>
        <b/>
        <color rgb="FFC00000"/>
        <name val="Arial"/>
        <charset val="1"/>
      </font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000000"/>
        <name val="Arial"/>
        <charset val="1"/>
      </font>
      <fill>
        <patternFill>
          <bgColor rgb="FFFFC000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7F7F7F"/>
      <rgbColor rgb="FF800080"/>
      <rgbColor rgb="FF008080"/>
      <rgbColor rgb="FFBFBFBF"/>
      <rgbColor rgb="FF808080"/>
      <rgbColor rgb="FFA6A6A6"/>
      <rgbColor rgb="FF993366"/>
      <rgbColor rgb="FFFFFBE6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595959"/>
      <rgbColor rgb="FF878787"/>
      <rgbColor rgb="FF1F3864"/>
      <rgbColor rgb="FF70AD47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sk-SK" sz="1800" b="1" strike="noStrike" spc="-1">
                <a:solidFill>
                  <a:srgbClr val="000000"/>
                </a:solidFill>
                <a:latin typeface="Calibri"/>
              </a:rPr>
              <a:t>Konečný zostatok vs. limit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Cashflow_tyzdne!$A$32</c:f>
            </c:strRef>
          </c:tx>
          <c:spPr>
            <a:ln w="2808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k-SK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Cashflow_tyzdne!$B$6:$N$6</c:f>
            </c:numRef>
          </c:cat>
          <c:val>
            <c:numRef>
              <c:f>Cashflow_tyzdne!$B$32:$N$32</c:f>
            </c:numRef>
          </c:val>
          <c:smooth val="0"/>
          <c:extLst>
            <c:ext xmlns:c16="http://schemas.microsoft.com/office/drawing/2014/chart" uri="{C3380CC4-5D6E-409C-BE32-E72D297353CC}">
              <c16:uniqueId val="{00000000-5082-3B46-8DA7-08B73394E877}"/>
            </c:ext>
          </c:extLst>
        </c:ser>
        <c:ser>
          <c:idx val="1"/>
          <c:order val="1"/>
          <c:tx>
            <c:strRef>
              <c:f>Cashflow_tyzdne!$A$33</c:f>
            </c:strRef>
          </c:tx>
          <c:spPr>
            <a:ln w="28440">
              <a:solidFill>
                <a:srgbClr val="C00000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k-SK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Cashflow_tyzdne!$B$6:$N$6</c:f>
            </c:numRef>
          </c:cat>
          <c:val>
            <c:numRef>
              <c:f>Cashflow_tyzdne!$B$33:$N$33</c:f>
            </c:numRef>
          </c:val>
          <c:smooth val="0"/>
          <c:extLst>
            <c:ext xmlns:c16="http://schemas.microsoft.com/office/drawing/2014/chart" uri="{C3380CC4-5D6E-409C-BE32-E72D297353CC}">
              <c16:uniqueId val="{00000001-5082-3B46-8DA7-08B73394E8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33691315"/>
        <c:axId val="80741198"/>
      </c:lineChart>
      <c:dateAx>
        <c:axId val="33691315"/>
        <c:scaling>
          <c:orientation val="minMax"/>
        </c:scaling>
        <c:delete val="0"/>
        <c:axPos val="b"/>
        <c:numFmt formatCode="d\.m\.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k-SK"/>
          </a:p>
        </c:txPr>
        <c:crossAx val="80741198"/>
        <c:crosses val="autoZero"/>
        <c:auto val="1"/>
        <c:lblOffset val="100"/>
        <c:baseTimeUnit val="days"/>
      </c:dateAx>
      <c:valAx>
        <c:axId val="80741198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sk-SK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k-SK"/>
          </a:p>
        </c:txPr>
        <c:crossAx val="3369131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sk-SK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sk-SK" sz="1800" b="1" strike="noStrike" spc="-1">
                <a:solidFill>
                  <a:srgbClr val="000000"/>
                </a:solidFill>
                <a:latin typeface="Calibri"/>
              </a:rPr>
              <a:t>Konečný zostatok vs. limit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Cashflow_mesiace!$A$32</c:f>
            </c:strRef>
          </c:tx>
          <c:spPr>
            <a:ln w="2808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k-SK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Cashflow_mesiace!$B$6:$M$6</c:f>
            </c:numRef>
          </c:cat>
          <c:val>
            <c:numRef>
              <c:f>Cashflow_mesiace!$B$32:$M$32</c:f>
            </c:numRef>
          </c:val>
          <c:smooth val="0"/>
          <c:extLst>
            <c:ext xmlns:c16="http://schemas.microsoft.com/office/drawing/2014/chart" uri="{C3380CC4-5D6E-409C-BE32-E72D297353CC}">
              <c16:uniqueId val="{00000000-91D1-E34A-B26F-1EE75F390AF0}"/>
            </c:ext>
          </c:extLst>
        </c:ser>
        <c:ser>
          <c:idx val="1"/>
          <c:order val="1"/>
          <c:tx>
            <c:strRef>
              <c:f>Cashflow_mesiace!$A$33</c:f>
            </c:strRef>
          </c:tx>
          <c:spPr>
            <a:ln w="28440">
              <a:solidFill>
                <a:srgbClr val="C00000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sk-SK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Cashflow_mesiace!$B$6:$M$6</c:f>
            </c:numRef>
          </c:cat>
          <c:val>
            <c:numRef>
              <c:f>Cashflow_mesiace!$B$33:$M$33</c:f>
            </c:numRef>
          </c:val>
          <c:smooth val="0"/>
          <c:extLst>
            <c:ext xmlns:c16="http://schemas.microsoft.com/office/drawing/2014/chart" uri="{C3380CC4-5D6E-409C-BE32-E72D297353CC}">
              <c16:uniqueId val="{00000001-91D1-E34A-B26F-1EE75F390A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8729767"/>
        <c:axId val="23285053"/>
      </c:lineChart>
      <c:dateAx>
        <c:axId val="8729767"/>
        <c:scaling>
          <c:orientation val="minMax"/>
        </c:scaling>
        <c:delete val="0"/>
        <c:axPos val="b"/>
        <c:numFmt formatCode="d\.m\.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k-SK"/>
          </a:p>
        </c:txPr>
        <c:crossAx val="23285053"/>
        <c:crosses val="autoZero"/>
        <c:auto val="1"/>
        <c:lblOffset val="100"/>
        <c:baseTimeUnit val="days"/>
      </c:dateAx>
      <c:valAx>
        <c:axId val="23285053"/>
        <c:scaling>
          <c:orientation val="minMax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sk-SK"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sk-SK"/>
          </a:p>
        </c:txPr>
        <c:crossAx val="872976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sk-SK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160560</xdr:rowOff>
    </xdr:from>
    <xdr:to>
      <xdr:col>9</xdr:col>
      <xdr:colOff>194040</xdr:colOff>
      <xdr:row>50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35</xdr:row>
      <xdr:rowOff>160560</xdr:rowOff>
    </xdr:from>
    <xdr:to>
      <xdr:col>9</xdr:col>
      <xdr:colOff>194040</xdr:colOff>
      <xdr:row>50</xdr:row>
      <xdr:rowOff>182880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B40"/>
  <sheetViews>
    <sheetView tabSelected="1" showGridLines="0" zoomScaleNormal="100" workbookViewId="0"/>
  </sheetViews>
  <sheetFormatPr baseColWidth="10" defaultColWidth="8.6640625" defaultRowHeight="15" x14ac:dyDescent="0.2"/>
  <cols>
    <col min="1" max="1" width="4" customWidth="1"/>
    <col min="2" max="2" width="110" customWidth="1"/>
  </cols>
  <sheetData>
    <row r="1" spans="2:2" ht="18" x14ac:dyDescent="0.2">
      <c r="B1" s="3" t="s">
        <v>140</v>
      </c>
    </row>
    <row r="3" spans="2:2" x14ac:dyDescent="0.2">
      <c r="B3" s="4" t="s">
        <v>141</v>
      </c>
    </row>
    <row r="4" spans="2:2" x14ac:dyDescent="0.2">
      <c r="B4" s="5" t="s">
        <v>142</v>
      </c>
    </row>
    <row r="5" spans="2:2" x14ac:dyDescent="0.2">
      <c r="B5" s="5" t="s">
        <v>143</v>
      </c>
    </row>
    <row r="6" spans="2:2" x14ac:dyDescent="0.2">
      <c r="B6" s="5" t="s">
        <v>144</v>
      </c>
    </row>
    <row r="7" spans="2:2" x14ac:dyDescent="0.2">
      <c r="B7" s="5" t="s">
        <v>145</v>
      </c>
    </row>
    <row r="8" spans="2:2" x14ac:dyDescent="0.2">
      <c r="B8" s="5" t="s">
        <v>146</v>
      </c>
    </row>
    <row r="10" spans="2:2" x14ac:dyDescent="0.2">
      <c r="B10" s="4" t="s">
        <v>147</v>
      </c>
    </row>
    <row r="11" spans="2:2" x14ac:dyDescent="0.2">
      <c r="B11" s="5" t="s">
        <v>148</v>
      </c>
    </row>
    <row r="13" spans="2:2" x14ac:dyDescent="0.2">
      <c r="B13" s="4" t="s">
        <v>149</v>
      </c>
    </row>
    <row r="14" spans="2:2" x14ac:dyDescent="0.2">
      <c r="B14" s="5" t="s">
        <v>150</v>
      </c>
    </row>
    <row r="15" spans="2:2" x14ac:dyDescent="0.2">
      <c r="B15" s="5" t="s">
        <v>151</v>
      </c>
    </row>
    <row r="16" spans="2:2" ht="28" x14ac:dyDescent="0.2">
      <c r="B16" s="5" t="s">
        <v>152</v>
      </c>
    </row>
    <row r="17" spans="2:2" ht="28" x14ac:dyDescent="0.2">
      <c r="B17" s="5" t="s">
        <v>153</v>
      </c>
    </row>
    <row r="18" spans="2:2" x14ac:dyDescent="0.2">
      <c r="B18" s="5" t="s">
        <v>154</v>
      </c>
    </row>
    <row r="19" spans="2:2" ht="28" x14ac:dyDescent="0.2">
      <c r="B19" s="5" t="s">
        <v>155</v>
      </c>
    </row>
    <row r="20" spans="2:2" x14ac:dyDescent="0.2">
      <c r="B20" s="5" t="s">
        <v>156</v>
      </c>
    </row>
    <row r="21" spans="2:2" ht="28" x14ac:dyDescent="0.2">
      <c r="B21" s="5" t="s">
        <v>157</v>
      </c>
    </row>
    <row r="23" spans="2:2" x14ac:dyDescent="0.2">
      <c r="B23" s="4" t="s">
        <v>158</v>
      </c>
    </row>
    <row r="24" spans="2:2" x14ac:dyDescent="0.2">
      <c r="B24" s="5" t="s">
        <v>159</v>
      </c>
    </row>
    <row r="25" spans="2:2" ht="28" x14ac:dyDescent="0.2">
      <c r="B25" s="5" t="s">
        <v>160</v>
      </c>
    </row>
    <row r="26" spans="2:2" x14ac:dyDescent="0.2">
      <c r="B26" s="5" t="s">
        <v>161</v>
      </c>
    </row>
    <row r="28" spans="2:2" x14ac:dyDescent="0.2">
      <c r="B28" s="4" t="s">
        <v>162</v>
      </c>
    </row>
    <row r="29" spans="2:2" x14ac:dyDescent="0.2">
      <c r="B29" s="5" t="s">
        <v>163</v>
      </c>
    </row>
    <row r="30" spans="2:2" x14ac:dyDescent="0.2">
      <c r="B30" s="5" t="s">
        <v>164</v>
      </c>
    </row>
    <row r="31" spans="2:2" x14ac:dyDescent="0.2">
      <c r="B31" s="5" t="s">
        <v>165</v>
      </c>
    </row>
    <row r="32" spans="2:2" x14ac:dyDescent="0.2">
      <c r="B32" s="5" t="s">
        <v>166</v>
      </c>
    </row>
    <row r="34" spans="2:2" x14ac:dyDescent="0.2">
      <c r="B34" s="4" t="s">
        <v>167</v>
      </c>
    </row>
    <row r="35" spans="2:2" x14ac:dyDescent="0.2">
      <c r="B35" s="5" t="s">
        <v>168</v>
      </c>
    </row>
    <row r="36" spans="2:2" x14ac:dyDescent="0.2">
      <c r="B36" s="5" t="s">
        <v>169</v>
      </c>
    </row>
    <row r="37" spans="2:2" x14ac:dyDescent="0.2">
      <c r="B37" s="5" t="s">
        <v>170</v>
      </c>
    </row>
    <row r="38" spans="2:2" x14ac:dyDescent="0.2">
      <c r="B38" s="5" t="s">
        <v>171</v>
      </c>
    </row>
    <row r="39" spans="2:2" ht="42" x14ac:dyDescent="0.2">
      <c r="B39" s="5" t="s">
        <v>172</v>
      </c>
    </row>
    <row r="40" spans="2:2" ht="28" x14ac:dyDescent="0.2">
      <c r="B40" s="5" t="s">
        <v>173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A1:C15"/>
  <sheetViews>
    <sheetView showGridLines="0" zoomScaleNormal="100" workbookViewId="0">
      <selection activeCell="B16" sqref="B16"/>
    </sheetView>
  </sheetViews>
  <sheetFormatPr baseColWidth="10" defaultColWidth="8.6640625" defaultRowHeight="15" x14ac:dyDescent="0.2"/>
  <cols>
    <col min="1" max="1" width="46" customWidth="1"/>
    <col min="2" max="2" width="18" customWidth="1"/>
    <col min="3" max="3" width="80" customWidth="1"/>
  </cols>
  <sheetData>
    <row r="1" spans="1:3" ht="18" x14ac:dyDescent="0.2">
      <c r="A1" s="3" t="s">
        <v>0</v>
      </c>
    </row>
    <row r="2" spans="1:3" x14ac:dyDescent="0.2">
      <c r="A2" s="6" t="s">
        <v>1</v>
      </c>
    </row>
    <row r="4" spans="1:3" x14ac:dyDescent="0.2">
      <c r="A4" s="7" t="s">
        <v>2</v>
      </c>
      <c r="B4" s="7" t="s">
        <v>3</v>
      </c>
      <c r="C4" s="7" t="s">
        <v>4</v>
      </c>
    </row>
    <row r="5" spans="1:3" ht="27" customHeight="1" x14ac:dyDescent="0.2">
      <c r="A5" s="8" t="s">
        <v>5</v>
      </c>
      <c r="B5" s="9">
        <f>Dnes-WEEKDAY(Dnes,3)-14</f>
      </c>
      <c r="C5" s="10" t="inlineStr">
        <is>
          <t xml:space="preserve">Odporúčam pondelok. Týždenný aj mesačný report začínajú týmto dňom. PRÍKLAD – vo vzore je vzorec (pondelok pred 2 týždňami), prepíš ho konkrétnym dátumom.</t>
        </is>
      </c>
    </row>
    <row r="6" spans="1:3" ht="27" customHeight="1" x14ac:dyDescent="0.2">
      <c r="A6" s="8" t="s">
        <v>6</v>
      </c>
      <c r="B6" s="11">
        <v>3500</v>
      </c>
      <c r="C6" s="10" t="inlineStr">
        <is>
          <t xml:space="preserve">Súčet zostatkov všetkých účtov a pokladní ráno v deň začiatku. PRÍKLAD – nahraď skutočným zostatkom.</t>
        </is>
      </c>
    </row>
    <row r="7" spans="1:3" ht="27" customHeight="1" x14ac:dyDescent="0.2">
      <c r="A7" s="8" t="s">
        <v>7</v>
      </c>
      <c r="B7" s="11">
        <v>3000</v>
      </c>
      <c r="C7" s="10" t="inlineStr">
        <is>
          <t xml:space="preserve">Hranica, pod ktorú nechceš ísť. Týždne pod limitom sa sfarbia na červeno. PRÍKLAD.</t>
        </is>
      </c>
    </row>
    <row r="8" spans="1:3" ht="27" customHeight="1" x14ac:dyDescent="0.2">
      <c r="A8" s="8" t="s">
        <v>8</v>
      </c>
      <c r="B8" s="12">
        <f ca="1">TODAY()</f>
      </c>
      <c r="C8" s="10" t="s">
        <v>9</v>
      </c>
    </row>
    <row r="9" spans="1:3" x14ac:dyDescent="0.2">
      <c r="A9" s="8" t="s">
        <v>10</v>
      </c>
      <c r="B9" s="13">
        <f>IF(MAX(F_Akt)=0,"zatiaľ nenačítané",MAX(F_Akt))</f>
      </c>
      <c r="C9" s="10" t="s">
        <v>11</v>
      </c>
    </row>
    <row r="11" spans="1:3" x14ac:dyDescent="0.2">
      <c r="A11" s="14" t="s">
        <v>12</v>
      </c>
      <c r="B11" s="15"/>
      <c r="C11" s="15"/>
    </row>
    <row r="12" spans="1:3" ht="27" customHeight="1" x14ac:dyDescent="0.2">
      <c r="A12" s="8" t="s">
        <v>13</v>
      </c>
      <c r="B12" s="16">
        <f ca="1">ZostatokStart+SUMIFS(F_Suma,F_Typ,"Príjem",F_Zdroj,"Skutočnosť",F_Datum,"&gt;="&amp;Zaciatok,F_Datum,"&lt;="&amp;Dnes)-SUMIFS(F_Suma,F_Typ,"Výdavok",F_Zdroj,"Skutočnosť",F_Datum,"&gt;="&amp;Zaciatok,F_Datum,"&lt;="&amp;Dnes)</f>
      </c>
      <c r="C12" s="10" t="s">
        <v>14</v>
      </c>
    </row>
    <row r="13" spans="1:3" x14ac:dyDescent="0.2">
      <c r="A13" s="8" t="s">
        <v>15</v>
      </c>
      <c r="B13" s="17">
        <f ca="1">MIN(Cashflow_tyzdne!B32:N32)</f>
      </c>
      <c r="C13" s="10"/>
    </row>
    <row r="14" spans="1:3" x14ac:dyDescent="0.2">
      <c r="A14" s="8" t="s">
        <v>16</v>
      </c>
      <c r="B14" s="18">
        <f ca="1">INDEX(Cashflow_tyzdne!B6:N6,MATCH(B13,Cashflow_tyzdne!B32:N32,0))</f>
      </c>
      <c r="C14" s="10"/>
    </row>
    <row r="15" spans="1:3" x14ac:dyDescent="0.2">
      <c r="A15" s="8" t="s">
        <v>17</v>
      </c>
      <c r="B15" s="19">
        <f ca="1">COUNTIF(Cashflow_tyzdne!B34:N34,"&lt;0")</f>
      </c>
      <c r="C15" s="10"/>
    </row>
  </sheetData>
  <conditionalFormatting sqref="B13">
    <cfRule type="expression" dxfId="17" priority="3">
      <formula>B13&lt;Limit</formula>
    </cfRule>
  </conditionalFormatting>
  <conditionalFormatting sqref="B15">
    <cfRule type="cellIs" dxfId="16" priority="2" operator="greater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AD47"/>
  </sheetPr>
  <dimension ref="A1:O68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8.6640625" defaultRowHeight="15" outlineLevelRow="1" x14ac:dyDescent="0.2"/>
  <cols>
    <col min="1" max="1" width="46" customWidth="1"/>
    <col min="2" max="14" width="10.5" customWidth="1"/>
    <col min="15" max="15" width="12" customWidth="1"/>
  </cols>
  <sheetData>
    <row r="1" spans="1:15" ht="18" x14ac:dyDescent="0.2">
      <c r="A1" s="3" t="s">
        <v>202</v>
      </c>
    </row>
    <row r="2" spans="1:15" ht="15" customHeight="1" x14ac:dyDescent="0.2">
      <c r="A2" s="6" t="s">
        <v>8</v>
      </c>
      <c r="B2" s="20">
        <f ca="1">Dnes</f>
      </c>
      <c r="D2" s="2" t="s">
        <v>175</v>
      </c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x14ac:dyDescent="0.2">
      <c r="A3" s="6" t="s">
        <v>10</v>
      </c>
      <c r="B3" s="21">
        <f>Nastavenia!B9</f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5" spans="1:15" x14ac:dyDescent="0.2">
      <c r="A5" s="22" t="s">
        <v>176</v>
      </c>
      <c r="B5" s="23" t="s">
        <v>203</v>
      </c>
      <c r="C5" s="23" t="s">
        <v>204</v>
      </c>
      <c r="D5" s="23" t="s">
        <v>205</v>
      </c>
      <c r="E5" s="23" t="s">
        <v>206</v>
      </c>
      <c r="F5" s="23" t="s">
        <v>207</v>
      </c>
      <c r="G5" s="23" t="s">
        <v>208</v>
      </c>
      <c r="H5" s="23" t="s">
        <v>209</v>
      </c>
      <c r="I5" s="23" t="s">
        <v>210</v>
      </c>
      <c r="J5" s="23" t="s">
        <v>211</v>
      </c>
      <c r="K5" s="23" t="s">
        <v>212</v>
      </c>
      <c r="L5" s="23" t="s">
        <v>213</v>
      </c>
      <c r="M5" s="23" t="s">
        <v>214</v>
      </c>
      <c r="N5" s="23" t="s">
        <v>215</v>
      </c>
      <c r="O5" s="24" t="s">
        <v>177</v>
      </c>
    </row>
    <row r="6" spans="1:15" x14ac:dyDescent="0.2">
      <c r="A6" s="25" t="s">
        <v>178</v>
      </c>
      <c r="B6" s="26">
        <f>Zaciatok</f>
      </c>
      <c r="C6" s="26">
        <f t="shared" ref="C6:N6" si="0">B6+7</f>
      </c>
      <c r="D6" s="26">
        <f t="shared" si="0"/>
      </c>
      <c r="E6" s="26">
        <f t="shared" si="0"/>
      </c>
      <c r="F6" s="26">
        <f t="shared" si="0"/>
      </c>
      <c r="G6" s="26">
        <f t="shared" si="0"/>
      </c>
      <c r="H6" s="26">
        <f t="shared" si="0"/>
      </c>
      <c r="I6" s="26">
        <f t="shared" si="0"/>
      </c>
      <c r="J6" s="26">
        <f t="shared" si="0"/>
      </c>
      <c r="K6" s="26">
        <f t="shared" si="0"/>
      </c>
      <c r="L6" s="26">
        <f t="shared" si="0"/>
      </c>
      <c r="M6" s="26">
        <f t="shared" si="0"/>
      </c>
      <c r="N6" s="26">
        <f t="shared" si="0"/>
      </c>
      <c r="O6" s="27"/>
    </row>
    <row r="7" spans="1:15" x14ac:dyDescent="0.2">
      <c r="A7" s="25" t="s">
        <v>179</v>
      </c>
      <c r="B7" s="26">
        <f t="shared" ref="B7:N7" si="1">B6+6</f>
      </c>
      <c r="C7" s="26">
        <f t="shared" si="1"/>
      </c>
      <c r="D7" s="26">
        <f t="shared" si="1"/>
      </c>
      <c r="E7" s="26">
        <f t="shared" si="1"/>
      </c>
      <c r="F7" s="26">
        <f t="shared" si="1"/>
      </c>
      <c r="G7" s="26">
        <f t="shared" si="1"/>
      </c>
      <c r="H7" s="26">
        <f t="shared" si="1"/>
      </c>
      <c r="I7" s="26">
        <f t="shared" si="1"/>
      </c>
      <c r="J7" s="26">
        <f t="shared" si="1"/>
      </c>
      <c r="K7" s="26">
        <f t="shared" si="1"/>
      </c>
      <c r="L7" s="26">
        <f t="shared" si="1"/>
      </c>
      <c r="M7" s="26">
        <f t="shared" si="1"/>
      </c>
      <c r="N7" s="26">
        <f t="shared" si="1"/>
      </c>
      <c r="O7" s="27"/>
    </row>
    <row r="8" spans="1:15" x14ac:dyDescent="0.2">
      <c r="A8" s="25" t="s">
        <v>180</v>
      </c>
      <c r="B8" s="28">
        <f t="shared" ref="B8:N8" ca="1" si="2">IF(B7&lt;Dnes,"Skutočnosť",IF(B6&gt;Dnes,"Plán","Aktuálne"))</f>
      </c>
      <c r="C8" s="28">
        <f t="shared" ca="1" si="2"/>
      </c>
      <c r="D8" s="28">
        <f t="shared" ca="1" si="2"/>
      </c>
      <c r="E8" s="28">
        <f t="shared" ca="1" si="2"/>
      </c>
      <c r="F8" s="28">
        <f t="shared" ca="1" si="2"/>
      </c>
      <c r="G8" s="28">
        <f t="shared" ca="1" si="2"/>
      </c>
      <c r="H8" s="28">
        <f t="shared" ca="1" si="2"/>
      </c>
      <c r="I8" s="28">
        <f t="shared" ca="1" si="2"/>
      </c>
      <c r="J8" s="28">
        <f t="shared" ca="1" si="2"/>
      </c>
      <c r="K8" s="28">
        <f t="shared" ca="1" si="2"/>
      </c>
      <c r="L8" s="28">
        <f t="shared" ca="1" si="2"/>
      </c>
      <c r="M8" s="28">
        <f t="shared" ca="1" si="2"/>
      </c>
      <c r="N8" s="28">
        <f t="shared" ca="1" si="2"/>
      </c>
      <c r="O8" s="27"/>
    </row>
    <row r="9" spans="1:15" x14ac:dyDescent="0.2">
      <c r="O9" s="29"/>
    </row>
    <row r="10" spans="1:15" x14ac:dyDescent="0.2">
      <c r="A10" s="30" t="s">
        <v>181</v>
      </c>
      <c r="B10" s="31">
        <f>ZostatokStart</f>
      </c>
      <c r="C10" s="32">
        <f t="shared" ref="C10:N10" ca="1" si="3">B32</f>
      </c>
      <c r="D10" s="32">
        <f t="shared" ca="1" si="3"/>
      </c>
      <c r="E10" s="32">
        <f t="shared" ca="1" si="3"/>
      </c>
      <c r="F10" s="32">
        <f t="shared" ca="1" si="3"/>
      </c>
      <c r="G10" s="32">
        <f t="shared" ca="1" si="3"/>
      </c>
      <c r="H10" s="32">
        <f t="shared" ca="1" si="3"/>
      </c>
      <c r="I10" s="32">
        <f t="shared" ca="1" si="3"/>
      </c>
      <c r="J10" s="32">
        <f t="shared" ca="1" si="3"/>
      </c>
      <c r="K10" s="32">
        <f t="shared" ca="1" si="3"/>
      </c>
      <c r="L10" s="32">
        <f t="shared" ca="1" si="3"/>
      </c>
      <c r="M10" s="32">
        <f t="shared" ca="1" si="3"/>
      </c>
      <c r="N10" s="32">
        <f t="shared" ca="1" si="3"/>
      </c>
      <c r="O10" s="33">
        <f>B10</f>
      </c>
    </row>
    <row r="11" spans="1:15" x14ac:dyDescent="0.2">
      <c r="O11" s="29"/>
    </row>
    <row r="12" spans="1:15" x14ac:dyDescent="0.2">
      <c r="A12" s="14" t="s">
        <v>182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34"/>
    </row>
    <row r="13" spans="1:15" x14ac:dyDescent="0.2">
      <c r="A13" s="35" t="s">
        <v>183</v>
      </c>
      <c r="B13" s="36">
        <f t="shared" ref="B13:N13" ca="1" si="4">IF(B$6&gt;Dnes,0,SUMIFS(F_Suma,F_Typ,"Príjem",F_Zdroj,"Skutočnosť",F_Datum,"&gt;="&amp;B$6,F_Datum,"&lt;="&amp;MIN(B$7,Dnes)))</f>
      </c>
      <c r="C13" s="36">
        <f t="shared" ca="1" si="4"/>
      </c>
      <c r="D13" s="36">
        <f t="shared" ca="1" si="4"/>
      </c>
      <c r="E13" s="36">
        <f t="shared" ca="1" si="4"/>
      </c>
      <c r="F13" s="36">
        <f t="shared" ca="1" si="4"/>
      </c>
      <c r="G13" s="36">
        <f t="shared" ca="1" si="4"/>
      </c>
      <c r="H13" s="36">
        <f t="shared" ca="1" si="4"/>
      </c>
      <c r="I13" s="36">
        <f t="shared" ca="1" si="4"/>
      </c>
      <c r="J13" s="36">
        <f t="shared" ca="1" si="4"/>
      </c>
      <c r="K13" s="36">
        <f t="shared" ca="1" si="4"/>
      </c>
      <c r="L13" s="36">
        <f t="shared" ca="1" si="4"/>
      </c>
      <c r="M13" s="36">
        <f t="shared" ca="1" si="4"/>
      </c>
      <c r="N13" s="36">
        <f t="shared" ca="1" si="4"/>
      </c>
      <c r="O13" s="37">
        <f ca="1">SUM(B13:N13)</f>
      </c>
    </row>
    <row r="14" spans="1:15" x14ac:dyDescent="0.2">
      <c r="A14" s="35" t="s">
        <v>184</v>
      </c>
      <c r="B14" s="36">
        <f t="shared" ref="B14:N14" ca="1" si="5">IF(B$7&lt;Dnes,0,SUMIFS(F_Suma,F_Typ,"Príjem",F_Zdroj,"Otvorený doklad",F_Datum,"&gt;="&amp;IF(B$6&lt;=Dnes,0,B$6),F_Datum,"&lt;="&amp;B$7))</f>
      </c>
      <c r="C14" s="36">
        <f t="shared" ca="1" si="5"/>
      </c>
      <c r="D14" s="36">
        <f t="shared" ca="1" si="5"/>
      </c>
      <c r="E14" s="36">
        <f t="shared" ca="1" si="5"/>
      </c>
      <c r="F14" s="36">
        <f t="shared" ca="1" si="5"/>
      </c>
      <c r="G14" s="36">
        <f t="shared" ca="1" si="5"/>
      </c>
      <c r="H14" s="36">
        <f t="shared" ca="1" si="5"/>
      </c>
      <c r="I14" s="36">
        <f t="shared" ca="1" si="5"/>
      </c>
      <c r="J14" s="36">
        <f t="shared" ca="1" si="5"/>
      </c>
      <c r="K14" s="36">
        <f t="shared" ca="1" si="5"/>
      </c>
      <c r="L14" s="36">
        <f t="shared" ca="1" si="5"/>
      </c>
      <c r="M14" s="36">
        <f t="shared" ca="1" si="5"/>
      </c>
      <c r="N14" s="36">
        <f t="shared" ca="1" si="5"/>
      </c>
      <c r="O14" s="37">
        <f ca="1">SUM(B14:N14)</f>
      </c>
    </row>
    <row r="15" spans="1:15" x14ac:dyDescent="0.2">
      <c r="A15" s="38">
        <f>"   Odhad – "&amp;Zoznamy!$A$5</f>
      </c>
      <c r="B15" s="36">
        <f ca="1">SUMPRODUCT(O_Suma*(O_Kat=Zoznamy!$A$5)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15" s="36">
        <f ca="1">SUMPRODUCT(O_Suma*(O_Kat=Zoznamy!$A$5)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15" s="36">
        <f ca="1">SUMPRODUCT(O_Suma*(O_Kat=Zoznamy!$A$5)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15" s="36">
        <f ca="1">SUMPRODUCT(O_Suma*(O_Kat=Zoznamy!$A$5)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15" s="36">
        <f ca="1">SUMPRODUCT(O_Suma*(O_Kat=Zoznamy!$A$5)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15" s="36">
        <f ca="1">SUMPRODUCT(O_Suma*(O_Kat=Zoznamy!$A$5)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15" s="36">
        <f ca="1">SUMPRODUCT(O_Suma*(O_Kat=Zoznamy!$A$5)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15" s="36">
        <f ca="1">SUMPRODUCT(O_Suma*(O_Kat=Zoznamy!$A$5)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15" s="36">
        <f ca="1">SUMPRODUCT(O_Suma*(O_Kat=Zoznamy!$A$5)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15" s="36">
        <f ca="1">SUMPRODUCT(O_Suma*(O_Kat=Zoznamy!$A$5)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15" s="36">
        <f ca="1">SUMPRODUCT(O_Suma*(O_Kat=Zoznamy!$A$5)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15" s="36">
        <f ca="1">SUMPRODUCT(O_Suma*(O_Kat=Zoznamy!$A$5)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15" s="36">
        <f ca="1">SUMPRODUCT(O_Suma*(O_Kat=Zoznamy!$A$5)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15" s="37">
        <f ca="1">SUM(B15:N15)</f>
      </c>
    </row>
    <row r="16" spans="1:15" x14ac:dyDescent="0.2">
      <c r="A16" s="38">
        <f>"   Odhad – "&amp;Zoznamy!$A$6</f>
      </c>
      <c r="B16" s="36">
        <f ca="1">SUMPRODUCT(O_Suma*(O_Kat=Zoznamy!$A$6)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16" s="36">
        <f ca="1">SUMPRODUCT(O_Suma*(O_Kat=Zoznamy!$A$6)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16" s="36">
        <f ca="1">SUMPRODUCT(O_Suma*(O_Kat=Zoznamy!$A$6)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16" s="36">
        <f ca="1">SUMPRODUCT(O_Suma*(O_Kat=Zoznamy!$A$6)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16" s="36">
        <f ca="1">SUMPRODUCT(O_Suma*(O_Kat=Zoznamy!$A$6)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16" s="36">
        <f ca="1">SUMPRODUCT(O_Suma*(O_Kat=Zoznamy!$A$6)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16" s="36">
        <f ca="1">SUMPRODUCT(O_Suma*(O_Kat=Zoznamy!$A$6)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16" s="36">
        <f ca="1">SUMPRODUCT(O_Suma*(O_Kat=Zoznamy!$A$6)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16" s="36">
        <f ca="1">SUMPRODUCT(O_Suma*(O_Kat=Zoznamy!$A$6)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16" s="36">
        <f ca="1">SUMPRODUCT(O_Suma*(O_Kat=Zoznamy!$A$6)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16" s="36">
        <f ca="1">SUMPRODUCT(O_Suma*(O_Kat=Zoznamy!$A$6)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16" s="36">
        <f ca="1">SUMPRODUCT(O_Suma*(O_Kat=Zoznamy!$A$6)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16" s="36">
        <f ca="1">SUMPRODUCT(O_Suma*(O_Kat=Zoznamy!$A$6)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16" s="37">
        <f ca="1">SUM(B16:N16)</f>
      </c>
    </row>
    <row r="17" spans="1:15" x14ac:dyDescent="0.2">
      <c r="A17" s="39" t="s">
        <v>185</v>
      </c>
      <c r="B17" s="40">
        <f t="shared" ref="B17:N17" ca="1" si="6">SUM(B13:B16)</f>
      </c>
      <c r="C17" s="40">
        <f t="shared" ca="1" si="6"/>
      </c>
      <c r="D17" s="40">
        <f t="shared" ca="1" si="6"/>
      </c>
      <c r="E17" s="40">
        <f t="shared" ca="1" si="6"/>
      </c>
      <c r="F17" s="40">
        <f t="shared" ca="1" si="6"/>
      </c>
      <c r="G17" s="40">
        <f t="shared" ca="1" si="6"/>
      </c>
      <c r="H17" s="40">
        <f t="shared" ca="1" si="6"/>
      </c>
      <c r="I17" s="40">
        <f t="shared" ca="1" si="6"/>
      </c>
      <c r="J17" s="40">
        <f t="shared" ca="1" si="6"/>
      </c>
      <c r="K17" s="40">
        <f t="shared" ca="1" si="6"/>
      </c>
      <c r="L17" s="40">
        <f t="shared" ca="1" si="6"/>
      </c>
      <c r="M17" s="40">
        <f t="shared" ca="1" si="6"/>
      </c>
      <c r="N17" s="40">
        <f t="shared" ca="1" si="6"/>
      </c>
      <c r="O17" s="41">
        <f ca="1">SUM(B17:N17)</f>
      </c>
    </row>
    <row r="18" spans="1:15" x14ac:dyDescent="0.2">
      <c r="O18" s="29"/>
    </row>
    <row r="19" spans="1:15" x14ac:dyDescent="0.2">
      <c r="A19" s="14" t="s">
        <v>186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34"/>
    </row>
    <row r="20" spans="1:15" x14ac:dyDescent="0.2">
      <c r="A20" s="35" t="s">
        <v>187</v>
      </c>
      <c r="B20" s="36">
        <f t="shared" ref="B20:N20" ca="1" si="7">IF(B$6&gt;Dnes,0,SUMIFS(F_Suma,F_Typ,"Výdavok",F_Zdroj,"Skutočnosť",F_Datum,"&gt;="&amp;B$6,F_Datum,"&lt;="&amp;MIN(B$7,Dnes)))</f>
      </c>
      <c r="C20" s="36">
        <f t="shared" ca="1" si="7"/>
      </c>
      <c r="D20" s="36">
        <f t="shared" ca="1" si="7"/>
      </c>
      <c r="E20" s="36">
        <f t="shared" ca="1" si="7"/>
      </c>
      <c r="F20" s="36">
        <f t="shared" ca="1" si="7"/>
      </c>
      <c r="G20" s="36">
        <f t="shared" ca="1" si="7"/>
      </c>
      <c r="H20" s="36">
        <f t="shared" ca="1" si="7"/>
      </c>
      <c r="I20" s="36">
        <f t="shared" ca="1" si="7"/>
      </c>
      <c r="J20" s="36">
        <f t="shared" ca="1" si="7"/>
      </c>
      <c r="K20" s="36">
        <f t="shared" ca="1" si="7"/>
      </c>
      <c r="L20" s="36">
        <f t="shared" ca="1" si="7"/>
      </c>
      <c r="M20" s="36">
        <f t="shared" ca="1" si="7"/>
      </c>
      <c r="N20" s="36">
        <f t="shared" ca="1" si="7"/>
      </c>
      <c r="O20" s="37">
        <f t="shared" ref="O20:O29" ca="1" si="8">SUM(B20:N20)</f>
      </c>
    </row>
    <row r="21" spans="1:15" x14ac:dyDescent="0.2">
      <c r="A21" s="35" t="s">
        <v>188</v>
      </c>
      <c r="B21" s="36">
        <f t="shared" ref="B21:N21" ca="1" si="9">IF(B$7&lt;Dnes,0,SUMIFS(F_Suma,F_Typ,"Výdavok",F_Zdroj,"Otvorený doklad",F_Datum,"&gt;="&amp;IF(B$6&lt;=Dnes,0,B$6),F_Datum,"&lt;="&amp;B$7))</f>
      </c>
      <c r="C21" s="36">
        <f t="shared" ca="1" si="9"/>
      </c>
      <c r="D21" s="36">
        <f t="shared" ca="1" si="9"/>
      </c>
      <c r="E21" s="36">
        <f t="shared" ca="1" si="9"/>
      </c>
      <c r="F21" s="36">
        <f t="shared" ca="1" si="9"/>
      </c>
      <c r="G21" s="36">
        <f t="shared" ca="1" si="9"/>
      </c>
      <c r="H21" s="36">
        <f t="shared" ca="1" si="9"/>
      </c>
      <c r="I21" s="36">
        <f t="shared" ca="1" si="9"/>
      </c>
      <c r="J21" s="36">
        <f t="shared" ca="1" si="9"/>
      </c>
      <c r="K21" s="36">
        <f t="shared" ca="1" si="9"/>
      </c>
      <c r="L21" s="36">
        <f t="shared" ca="1" si="9"/>
      </c>
      <c r="M21" s="36">
        <f t="shared" ca="1" si="9"/>
      </c>
      <c r="N21" s="36">
        <f t="shared" ca="1" si="9"/>
      </c>
      <c r="O21" s="37">
        <f t="shared" ca="1" si="8"/>
      </c>
    </row>
    <row r="22" spans="1:15" x14ac:dyDescent="0.2">
      <c r="A22" s="38">
        <f>"   Odhad – "&amp;Zoznamy!$A$7</f>
      </c>
      <c r="B22" s="36">
        <f ca="1">SUMPRODUCT(O_Suma*(O_Kat=Zoznamy!$A$7)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2" s="36">
        <f ca="1">SUMPRODUCT(O_Suma*(O_Kat=Zoznamy!$A$7)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2" s="36">
        <f ca="1">SUMPRODUCT(O_Suma*(O_Kat=Zoznamy!$A$7)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2" s="36">
        <f ca="1">SUMPRODUCT(O_Suma*(O_Kat=Zoznamy!$A$7)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2" s="36">
        <f ca="1">SUMPRODUCT(O_Suma*(O_Kat=Zoznamy!$A$7)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2" s="36">
        <f ca="1">SUMPRODUCT(O_Suma*(O_Kat=Zoznamy!$A$7)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2" s="36">
        <f ca="1">SUMPRODUCT(O_Suma*(O_Kat=Zoznamy!$A$7)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2" s="36">
        <f ca="1">SUMPRODUCT(O_Suma*(O_Kat=Zoznamy!$A$7)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2" s="36">
        <f ca="1">SUMPRODUCT(O_Suma*(O_Kat=Zoznamy!$A$7)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2" s="36">
        <f ca="1">SUMPRODUCT(O_Suma*(O_Kat=Zoznamy!$A$7)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2" s="36">
        <f ca="1">SUMPRODUCT(O_Suma*(O_Kat=Zoznamy!$A$7)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2" s="36">
        <f ca="1">SUMPRODUCT(O_Suma*(O_Kat=Zoznamy!$A$7)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2" s="36">
        <f ca="1">SUMPRODUCT(O_Suma*(O_Kat=Zoznamy!$A$7)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2" s="37">
        <f t="shared" ca="1" si="8"/>
      </c>
    </row>
    <row r="23" spans="1:15" x14ac:dyDescent="0.2">
      <c r="A23" s="38">
        <f>"   Odhad – "&amp;Zoznamy!$A$8</f>
      </c>
      <c r="B23" s="36">
        <f ca="1">SUMPRODUCT(O_Suma*(O_Kat=Zoznamy!$A$8)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3" s="36">
        <f ca="1">SUMPRODUCT(O_Suma*(O_Kat=Zoznamy!$A$8)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3" s="36">
        <f ca="1">SUMPRODUCT(O_Suma*(O_Kat=Zoznamy!$A$8)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3" s="36">
        <f ca="1">SUMPRODUCT(O_Suma*(O_Kat=Zoznamy!$A$8)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3" s="36">
        <f ca="1">SUMPRODUCT(O_Suma*(O_Kat=Zoznamy!$A$8)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3" s="36">
        <f ca="1">SUMPRODUCT(O_Suma*(O_Kat=Zoznamy!$A$8)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3" s="36">
        <f ca="1">SUMPRODUCT(O_Suma*(O_Kat=Zoznamy!$A$8)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3" s="36">
        <f ca="1">SUMPRODUCT(O_Suma*(O_Kat=Zoznamy!$A$8)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3" s="36">
        <f ca="1">SUMPRODUCT(O_Suma*(O_Kat=Zoznamy!$A$8)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3" s="36">
        <f ca="1">SUMPRODUCT(O_Suma*(O_Kat=Zoznamy!$A$8)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3" s="36">
        <f ca="1">SUMPRODUCT(O_Suma*(O_Kat=Zoznamy!$A$8)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3" s="36">
        <f ca="1">SUMPRODUCT(O_Suma*(O_Kat=Zoznamy!$A$8)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3" s="36">
        <f ca="1">SUMPRODUCT(O_Suma*(O_Kat=Zoznamy!$A$8)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3" s="37">
        <f t="shared" ca="1" si="8"/>
      </c>
    </row>
    <row r="24" spans="1:15" x14ac:dyDescent="0.2">
      <c r="A24" s="38">
        <f>"   Odhad – "&amp;Zoznamy!$A$9</f>
      </c>
      <c r="B24" s="36">
        <f ca="1">SUMPRODUCT(O_Suma*(O_Kat=Zoznamy!$A$9)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4" s="36">
        <f ca="1">SUMPRODUCT(O_Suma*(O_Kat=Zoznamy!$A$9)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4" s="36">
        <f ca="1">SUMPRODUCT(O_Suma*(O_Kat=Zoznamy!$A$9)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4" s="36">
        <f ca="1">SUMPRODUCT(O_Suma*(O_Kat=Zoznamy!$A$9)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4" s="36">
        <f ca="1">SUMPRODUCT(O_Suma*(O_Kat=Zoznamy!$A$9)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4" s="36">
        <f ca="1">SUMPRODUCT(O_Suma*(O_Kat=Zoznamy!$A$9)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4" s="36">
        <f ca="1">SUMPRODUCT(O_Suma*(O_Kat=Zoznamy!$A$9)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4" s="36">
        <f ca="1">SUMPRODUCT(O_Suma*(O_Kat=Zoznamy!$A$9)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4" s="36">
        <f ca="1">SUMPRODUCT(O_Suma*(O_Kat=Zoznamy!$A$9)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4" s="36">
        <f ca="1">SUMPRODUCT(O_Suma*(O_Kat=Zoznamy!$A$9)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4" s="36">
        <f ca="1">SUMPRODUCT(O_Suma*(O_Kat=Zoznamy!$A$9)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4" s="36">
        <f ca="1">SUMPRODUCT(O_Suma*(O_Kat=Zoznamy!$A$9)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4" s="36">
        <f ca="1">SUMPRODUCT(O_Suma*(O_Kat=Zoznamy!$A$9)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4" s="37">
        <f t="shared" ca="1" si="8"/>
      </c>
    </row>
    <row r="25" spans="1:15" x14ac:dyDescent="0.2">
      <c r="A25" s="38">
        <f>"   Odhad – "&amp;Zoznamy!$A$10</f>
      </c>
      <c r="B25" s="36">
        <f ca="1">SUMPRODUCT(O_Suma*(O_Kat=Zoznamy!$A$10)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5" s="36">
        <f ca="1">SUMPRODUCT(O_Suma*(O_Kat=Zoznamy!$A$10)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5" s="36">
        <f ca="1">SUMPRODUCT(O_Suma*(O_Kat=Zoznamy!$A$10)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5" s="36">
        <f ca="1">SUMPRODUCT(O_Suma*(O_Kat=Zoznamy!$A$10)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5" s="36">
        <f ca="1">SUMPRODUCT(O_Suma*(O_Kat=Zoznamy!$A$10)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5" s="36">
        <f ca="1">SUMPRODUCT(O_Suma*(O_Kat=Zoznamy!$A$10)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5" s="36">
        <f ca="1">SUMPRODUCT(O_Suma*(O_Kat=Zoznamy!$A$10)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5" s="36">
        <f ca="1">SUMPRODUCT(O_Suma*(O_Kat=Zoznamy!$A$10)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5" s="36">
        <f ca="1">SUMPRODUCT(O_Suma*(O_Kat=Zoznamy!$A$10)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5" s="36">
        <f ca="1">SUMPRODUCT(O_Suma*(O_Kat=Zoznamy!$A$10)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5" s="36">
        <f ca="1">SUMPRODUCT(O_Suma*(O_Kat=Zoznamy!$A$10)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5" s="36">
        <f ca="1">SUMPRODUCT(O_Suma*(O_Kat=Zoznamy!$A$10)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5" s="36">
        <f ca="1">SUMPRODUCT(O_Suma*(O_Kat=Zoznamy!$A$10)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5" s="37">
        <f t="shared" ca="1" si="8"/>
      </c>
    </row>
    <row r="26" spans="1:15" x14ac:dyDescent="0.2">
      <c r="A26" s="38">
        <f>"   Odhad – "&amp;Zoznamy!$A$11</f>
      </c>
      <c r="B26" s="36">
        <f ca="1">SUMPRODUCT(O_Suma*(O_Kat=Zoznamy!$A$11)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6" s="36">
        <f ca="1">SUMPRODUCT(O_Suma*(O_Kat=Zoznamy!$A$11)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6" s="36">
        <f ca="1">SUMPRODUCT(O_Suma*(O_Kat=Zoznamy!$A$11)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6" s="36">
        <f ca="1">SUMPRODUCT(O_Suma*(O_Kat=Zoznamy!$A$11)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6" s="36">
        <f ca="1">SUMPRODUCT(O_Suma*(O_Kat=Zoznamy!$A$11)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6" s="36">
        <f ca="1">SUMPRODUCT(O_Suma*(O_Kat=Zoznamy!$A$11)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6" s="36">
        <f ca="1">SUMPRODUCT(O_Suma*(O_Kat=Zoznamy!$A$11)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6" s="36">
        <f ca="1">SUMPRODUCT(O_Suma*(O_Kat=Zoznamy!$A$11)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6" s="36">
        <f ca="1">SUMPRODUCT(O_Suma*(O_Kat=Zoznamy!$A$11)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6" s="36">
        <f ca="1">SUMPRODUCT(O_Suma*(O_Kat=Zoznamy!$A$11)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6" s="36">
        <f ca="1">SUMPRODUCT(O_Suma*(O_Kat=Zoznamy!$A$11)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6" s="36">
        <f ca="1">SUMPRODUCT(O_Suma*(O_Kat=Zoznamy!$A$11)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6" s="36">
        <f ca="1">SUMPRODUCT(O_Suma*(O_Kat=Zoznamy!$A$11)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6" s="37">
        <f t="shared" ca="1" si="8"/>
      </c>
    </row>
    <row r="27" spans="1:15" x14ac:dyDescent="0.2">
      <c r="A27" s="38">
        <f>"   Odhad – "&amp;Zoznamy!$A$12</f>
      </c>
      <c r="B27" s="36">
        <f ca="1">SUMPRODUCT(O_Suma*(O_Kat=Zoznamy!$A$12)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7" s="36">
        <f ca="1">SUMPRODUCT(O_Suma*(O_Kat=Zoznamy!$A$12)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7" s="36">
        <f ca="1">SUMPRODUCT(O_Suma*(O_Kat=Zoznamy!$A$12)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7" s="36">
        <f ca="1">SUMPRODUCT(O_Suma*(O_Kat=Zoznamy!$A$12)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7" s="36">
        <f ca="1">SUMPRODUCT(O_Suma*(O_Kat=Zoznamy!$A$12)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7" s="36">
        <f ca="1">SUMPRODUCT(O_Suma*(O_Kat=Zoznamy!$A$12)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7" s="36">
        <f ca="1">SUMPRODUCT(O_Suma*(O_Kat=Zoznamy!$A$12)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7" s="36">
        <f ca="1">SUMPRODUCT(O_Suma*(O_Kat=Zoznamy!$A$12)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7" s="36">
        <f ca="1">SUMPRODUCT(O_Suma*(O_Kat=Zoznamy!$A$12)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7" s="36">
        <f ca="1">SUMPRODUCT(O_Suma*(O_Kat=Zoznamy!$A$12)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7" s="36">
        <f ca="1">SUMPRODUCT(O_Suma*(O_Kat=Zoznamy!$A$12)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7" s="36">
        <f ca="1">SUMPRODUCT(O_Suma*(O_Kat=Zoznamy!$A$12)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7" s="36">
        <f ca="1">SUMPRODUCT(O_Suma*(O_Kat=Zoznamy!$A$12)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7" s="37">
        <f t="shared" ca="1" si="8"/>
      </c>
    </row>
    <row r="28" spans="1:15" x14ac:dyDescent="0.2">
      <c r="A28" s="38">
        <f>"   Odhad – "&amp;Zoznamy!$A$13</f>
      </c>
      <c r="B28" s="36">
        <f ca="1">SUMPRODUCT(O_Suma*(O_Kat=Zoznamy!$A$13)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8" s="36">
        <f ca="1">SUMPRODUCT(O_Suma*(O_Kat=Zoznamy!$A$13)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8" s="36">
        <f ca="1">SUMPRODUCT(O_Suma*(O_Kat=Zoznamy!$A$13)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8" s="36">
        <f ca="1">SUMPRODUCT(O_Suma*(O_Kat=Zoznamy!$A$13)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8" s="36">
        <f ca="1">SUMPRODUCT(O_Suma*(O_Kat=Zoznamy!$A$13)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8" s="36">
        <f ca="1">SUMPRODUCT(O_Suma*(O_Kat=Zoznamy!$A$13)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8" s="36">
        <f ca="1">SUMPRODUCT(O_Suma*(O_Kat=Zoznamy!$A$13)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8" s="36">
        <f ca="1">SUMPRODUCT(O_Suma*(O_Kat=Zoznamy!$A$13)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8" s="36">
        <f ca="1">SUMPRODUCT(O_Suma*(O_Kat=Zoznamy!$A$13)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8" s="36">
        <f ca="1">SUMPRODUCT(O_Suma*(O_Kat=Zoznamy!$A$13)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8" s="36">
        <f ca="1">SUMPRODUCT(O_Suma*(O_Kat=Zoznamy!$A$13)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8" s="36">
        <f ca="1">SUMPRODUCT(O_Suma*(O_Kat=Zoznamy!$A$13)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8" s="36">
        <f ca="1">SUMPRODUCT(O_Suma*(O_Kat=Zoznamy!$A$13)*(O_Stav="Odhad")*(((N$62-O_M)&gt;=0)*((N$62-O_M)&lt;O_N)*((N$64+(O_D-(O_D&gt;N$66)*(O_D-N$66)))&gt;=N$61)*((N$64+(O_D-(O_D&gt;N$66)*(O_D-N$66)))&lt;=N$7)+(N$63&lt;&gt;N$62)*((N$63-O_M)&gt;=0)*((N$63-O_M)&lt;O_N)*((N$65+(O_D-(O_D&gt;N$67)*(O_D-N$67)))&gt;=N$61)*((N$65+(O_D-(O_D&gt;N$67)*(O_D-N$67)))&lt;=N$7)))</f>
      </c>
      <c r="O28" s="37">
        <f t="shared" ca="1" si="8"/>
      </c>
    </row>
    <row r="29" spans="1:15" x14ac:dyDescent="0.2">
      <c r="A29" s="39" t="s">
        <v>189</v>
      </c>
      <c r="B29" s="40">
        <f t="shared" ref="B29:N29" ca="1" si="10">SUM(B20:B28)</f>
      </c>
      <c r="C29" s="40">
        <f t="shared" ca="1" si="10"/>
      </c>
      <c r="D29" s="40">
        <f t="shared" ca="1" si="10"/>
      </c>
      <c r="E29" s="40">
        <f t="shared" ca="1" si="10"/>
      </c>
      <c r="F29" s="40">
        <f t="shared" ca="1" si="10"/>
      </c>
      <c r="G29" s="40">
        <f t="shared" ca="1" si="10"/>
      </c>
      <c r="H29" s="40">
        <f t="shared" ca="1" si="10"/>
      </c>
      <c r="I29" s="40">
        <f t="shared" ca="1" si="10"/>
      </c>
      <c r="J29" s="40">
        <f t="shared" ca="1" si="10"/>
      </c>
      <c r="K29" s="40">
        <f t="shared" ca="1" si="10"/>
      </c>
      <c r="L29" s="40">
        <f t="shared" ca="1" si="10"/>
      </c>
      <c r="M29" s="40">
        <f t="shared" ca="1" si="10"/>
      </c>
      <c r="N29" s="40">
        <f t="shared" ca="1" si="10"/>
      </c>
      <c r="O29" s="41">
        <f t="shared" ca="1" si="8"/>
      </c>
    </row>
    <row r="30" spans="1:15" x14ac:dyDescent="0.2">
      <c r="O30" s="29"/>
    </row>
    <row r="31" spans="1:15" x14ac:dyDescent="0.2">
      <c r="A31" s="39" t="s">
        <v>190</v>
      </c>
      <c r="B31" s="40">
        <f t="shared" ref="B31:N31" ca="1" si="11">B17-B29</f>
      </c>
      <c r="C31" s="40">
        <f t="shared" ca="1" si="11"/>
      </c>
      <c r="D31" s="40">
        <f t="shared" ca="1" si="11"/>
      </c>
      <c r="E31" s="40">
        <f t="shared" ca="1" si="11"/>
      </c>
      <c r="F31" s="40">
        <f t="shared" ca="1" si="11"/>
      </c>
      <c r="G31" s="40">
        <f t="shared" ca="1" si="11"/>
      </c>
      <c r="H31" s="40">
        <f t="shared" ca="1" si="11"/>
      </c>
      <c r="I31" s="40">
        <f t="shared" ca="1" si="11"/>
      </c>
      <c r="J31" s="40">
        <f t="shared" ca="1" si="11"/>
      </c>
      <c r="K31" s="40">
        <f t="shared" ca="1" si="11"/>
      </c>
      <c r="L31" s="40">
        <f t="shared" ca="1" si="11"/>
      </c>
      <c r="M31" s="40">
        <f t="shared" ca="1" si="11"/>
      </c>
      <c r="N31" s="40">
        <f t="shared" ca="1" si="11"/>
      </c>
      <c r="O31" s="41">
        <f ca="1">SUM(B31:N31)</f>
      </c>
    </row>
    <row r="32" spans="1:15" x14ac:dyDescent="0.2">
      <c r="A32" s="30" t="s">
        <v>191</v>
      </c>
      <c r="B32" s="42">
        <f t="shared" ref="B32:N32" ca="1" si="12">B10+B31</f>
      </c>
      <c r="C32" s="42">
        <f t="shared" ca="1" si="12"/>
      </c>
      <c r="D32" s="42">
        <f t="shared" ca="1" si="12"/>
      </c>
      <c r="E32" s="42">
        <f t="shared" ca="1" si="12"/>
      </c>
      <c r="F32" s="42">
        <f t="shared" ca="1" si="12"/>
      </c>
      <c r="G32" s="42">
        <f t="shared" ca="1" si="12"/>
      </c>
      <c r="H32" s="42">
        <f t="shared" ca="1" si="12"/>
      </c>
      <c r="I32" s="42">
        <f t="shared" ca="1" si="12"/>
      </c>
      <c r="J32" s="42">
        <f t="shared" ca="1" si="12"/>
      </c>
      <c r="K32" s="42">
        <f t="shared" ca="1" si="12"/>
      </c>
      <c r="L32" s="42">
        <f t="shared" ca="1" si="12"/>
      </c>
      <c r="M32" s="42">
        <f t="shared" ca="1" si="12"/>
      </c>
      <c r="N32" s="42">
        <f t="shared" ca="1" si="12"/>
      </c>
      <c r="O32" s="33">
        <f ca="1">N32</f>
      </c>
    </row>
    <row r="33" spans="1:15" x14ac:dyDescent="0.2">
      <c r="A33" s="43" t="s">
        <v>192</v>
      </c>
      <c r="B33" s="44">
        <f t="shared" ref="B33:N33" si="13">Limit</f>
      </c>
      <c r="C33" s="44">
        <f t="shared" si="13"/>
      </c>
      <c r="D33" s="44">
        <f t="shared" si="13"/>
      </c>
      <c r="E33" s="44">
        <f t="shared" si="13"/>
      </c>
      <c r="F33" s="44">
        <f t="shared" si="13"/>
      </c>
      <c r="G33" s="44">
        <f t="shared" si="13"/>
      </c>
      <c r="H33" s="44">
        <f t="shared" si="13"/>
      </c>
      <c r="I33" s="44">
        <f t="shared" si="13"/>
      </c>
      <c r="J33" s="44">
        <f t="shared" si="13"/>
      </c>
      <c r="K33" s="44">
        <f t="shared" si="13"/>
      </c>
      <c r="L33" s="44">
        <f t="shared" si="13"/>
      </c>
      <c r="M33" s="44">
        <f t="shared" si="13"/>
      </c>
      <c r="N33" s="44">
        <f t="shared" si="13"/>
      </c>
      <c r="O33" s="45"/>
    </row>
    <row r="34" spans="1:15" x14ac:dyDescent="0.2">
      <c r="A34" s="43" t="s">
        <v>193</v>
      </c>
      <c r="B34" s="44">
        <f t="shared" ref="B34:N34" ca="1" si="14">B32-B33</f>
      </c>
      <c r="C34" s="44">
        <f t="shared" ca="1" si="14"/>
      </c>
      <c r="D34" s="44">
        <f t="shared" ca="1" si="14"/>
      </c>
      <c r="E34" s="44">
        <f t="shared" ca="1" si="14"/>
      </c>
      <c r="F34" s="44">
        <f t="shared" ca="1" si="14"/>
      </c>
      <c r="G34" s="44">
        <f t="shared" ca="1" si="14"/>
      </c>
      <c r="H34" s="44">
        <f t="shared" ca="1" si="14"/>
      </c>
      <c r="I34" s="44">
        <f t="shared" ca="1" si="14"/>
      </c>
      <c r="J34" s="44">
        <f t="shared" ca="1" si="14"/>
      </c>
      <c r="K34" s="44">
        <f t="shared" ca="1" si="14"/>
      </c>
      <c r="L34" s="44">
        <f t="shared" ca="1" si="14"/>
      </c>
      <c r="M34" s="44">
        <f t="shared" ca="1" si="14"/>
      </c>
      <c r="N34" s="44">
        <f t="shared" ca="1" si="14"/>
      </c>
      <c r="O34" s="45">
        <f ca="1">MIN(B34:N34)</f>
      </c>
    </row>
    <row r="60" spans="1:14" hidden="1" outlineLevel="1" x14ac:dyDescent="0.2">
      <c r="A60" s="43" t="s">
        <v>194</v>
      </c>
    </row>
    <row r="61" spans="1:14" hidden="1" outlineLevel="1" x14ac:dyDescent="0.2">
      <c r="A61" s="43" t="s">
        <v>195</v>
      </c>
      <c r="B61" s="46">
        <f t="shared" ref="B61:N61" ca="1" si="15">MAX(B$6,Dnes)</f>
      </c>
      <c r="C61" s="46">
        <f t="shared" ca="1" si="15"/>
      </c>
      <c r="D61" s="46">
        <f t="shared" ca="1" si="15"/>
      </c>
      <c r="E61" s="46">
        <f t="shared" ca="1" si="15"/>
      </c>
      <c r="F61" s="46">
        <f t="shared" ca="1" si="15"/>
      </c>
      <c r="G61" s="46">
        <f t="shared" ca="1" si="15"/>
      </c>
      <c r="H61" s="46">
        <f t="shared" ca="1" si="15"/>
      </c>
      <c r="I61" s="46">
        <f t="shared" ca="1" si="15"/>
      </c>
      <c r="J61" s="46">
        <f t="shared" ca="1" si="15"/>
      </c>
      <c r="K61" s="46">
        <f t="shared" ca="1" si="15"/>
      </c>
      <c r="L61" s="46">
        <f t="shared" ca="1" si="15"/>
      </c>
      <c r="M61" s="46">
        <f t="shared" ca="1" si="15"/>
      </c>
      <c r="N61" s="46">
        <f t="shared" ca="1" si="15"/>
      </c>
    </row>
    <row r="62" spans="1:14" hidden="1" outlineLevel="1" x14ac:dyDescent="0.2">
      <c r="A62" s="43" t="s">
        <v>196</v>
      </c>
      <c r="B62" s="47">
        <f t="shared" ref="B62:N62" si="16">YEAR(B$6)*12+MONTH(B$6)</f>
      </c>
      <c r="C62" s="47">
        <f t="shared" si="16"/>
      </c>
      <c r="D62" s="47">
        <f t="shared" si="16"/>
      </c>
      <c r="E62" s="47">
        <f t="shared" si="16"/>
      </c>
      <c r="F62" s="47">
        <f t="shared" si="16"/>
      </c>
      <c r="G62" s="47">
        <f t="shared" si="16"/>
      </c>
      <c r="H62" s="47">
        <f t="shared" si="16"/>
      </c>
      <c r="I62" s="47">
        <f t="shared" si="16"/>
      </c>
      <c r="J62" s="47">
        <f t="shared" si="16"/>
      </c>
      <c r="K62" s="47">
        <f t="shared" si="16"/>
      </c>
      <c r="L62" s="47">
        <f t="shared" si="16"/>
      </c>
      <c r="M62" s="47">
        <f t="shared" si="16"/>
      </c>
      <c r="N62" s="47">
        <f t="shared" si="16"/>
      </c>
    </row>
    <row r="63" spans="1:14" hidden="1" outlineLevel="1" x14ac:dyDescent="0.2">
      <c r="A63" s="43" t="s">
        <v>197</v>
      </c>
      <c r="B63" s="47">
        <f t="shared" ref="B63:N63" si="17">YEAR(B$7)*12+MONTH(B$7)</f>
      </c>
      <c r="C63" s="47">
        <f t="shared" si="17"/>
      </c>
      <c r="D63" s="47">
        <f t="shared" si="17"/>
      </c>
      <c r="E63" s="47">
        <f t="shared" si="17"/>
      </c>
      <c r="F63" s="47">
        <f t="shared" si="17"/>
      </c>
      <c r="G63" s="47">
        <f t="shared" si="17"/>
      </c>
      <c r="H63" s="47">
        <f t="shared" si="17"/>
      </c>
      <c r="I63" s="47">
        <f t="shared" si="17"/>
      </c>
      <c r="J63" s="47">
        <f t="shared" si="17"/>
      </c>
      <c r="K63" s="47">
        <f t="shared" si="17"/>
      </c>
      <c r="L63" s="47">
        <f t="shared" si="17"/>
      </c>
      <c r="M63" s="47">
        <f t="shared" si="17"/>
      </c>
      <c r="N63" s="47">
        <f t="shared" si="17"/>
      </c>
    </row>
    <row r="64" spans="1:14" hidden="1" outlineLevel="1" x14ac:dyDescent="0.2">
      <c r="A64" s="43" t="s">
        <v>198</v>
      </c>
      <c r="B64" s="46">
        <f t="shared" ref="B64:N64" si="18">DATE(YEAR(B$6),MONTH(B$6),1)-1</f>
      </c>
      <c r="C64" s="46">
        <f t="shared" si="18"/>
      </c>
      <c r="D64" s="46">
        <f t="shared" si="18"/>
      </c>
      <c r="E64" s="46">
        <f t="shared" si="18"/>
      </c>
      <c r="F64" s="46">
        <f t="shared" si="18"/>
      </c>
      <c r="G64" s="46">
        <f t="shared" si="18"/>
      </c>
      <c r="H64" s="46">
        <f t="shared" si="18"/>
      </c>
      <c r="I64" s="46">
        <f t="shared" si="18"/>
      </c>
      <c r="J64" s="46">
        <f t="shared" si="18"/>
      </c>
      <c r="K64" s="46">
        <f t="shared" si="18"/>
      </c>
      <c r="L64" s="46">
        <f t="shared" si="18"/>
      </c>
      <c r="M64" s="46">
        <f t="shared" si="18"/>
      </c>
      <c r="N64" s="46">
        <f t="shared" si="18"/>
      </c>
    </row>
    <row r="65" spans="1:14" hidden="1" outlineLevel="1" x14ac:dyDescent="0.2">
      <c r="A65" s="43" t="s">
        <v>199</v>
      </c>
      <c r="B65" s="46">
        <f t="shared" ref="B65:N65" si="19">DATE(YEAR(B$7),MONTH(B$7),1)-1</f>
      </c>
      <c r="C65" s="46">
        <f t="shared" si="19"/>
      </c>
      <c r="D65" s="46">
        <f t="shared" si="19"/>
      </c>
      <c r="E65" s="46">
        <f t="shared" si="19"/>
      </c>
      <c r="F65" s="46">
        <f t="shared" si="19"/>
      </c>
      <c r="G65" s="46">
        <f t="shared" si="19"/>
      </c>
      <c r="H65" s="46">
        <f t="shared" si="19"/>
      </c>
      <c r="I65" s="46">
        <f t="shared" si="19"/>
      </c>
      <c r="J65" s="46">
        <f t="shared" si="19"/>
      </c>
      <c r="K65" s="46">
        <f t="shared" si="19"/>
      </c>
      <c r="L65" s="46">
        <f t="shared" si="19"/>
      </c>
      <c r="M65" s="46">
        <f t="shared" si="19"/>
      </c>
      <c r="N65" s="46">
        <f t="shared" si="19"/>
      </c>
    </row>
    <row r="66" spans="1:14" hidden="1" outlineLevel="1" x14ac:dyDescent="0.2">
      <c r="A66" s="43" t="s">
        <v>200</v>
      </c>
      <c r="B66" s="47">
        <f t="shared" ref="B66:N66" si="20">DAY(EOMONTH(B$6,0))</f>
      </c>
      <c r="C66" s="47">
        <f t="shared" si="20"/>
      </c>
      <c r="D66" s="47">
        <f t="shared" si="20"/>
      </c>
      <c r="E66" s="47">
        <f t="shared" si="20"/>
      </c>
      <c r="F66" s="47">
        <f t="shared" si="20"/>
      </c>
      <c r="G66" s="47">
        <f t="shared" si="20"/>
      </c>
      <c r="H66" s="47">
        <f t="shared" si="20"/>
      </c>
      <c r="I66" s="47">
        <f t="shared" si="20"/>
      </c>
      <c r="J66" s="47">
        <f t="shared" si="20"/>
      </c>
      <c r="K66" s="47">
        <f t="shared" si="20"/>
      </c>
      <c r="L66" s="47">
        <f t="shared" si="20"/>
      </c>
      <c r="M66" s="47">
        <f t="shared" si="20"/>
      </c>
      <c r="N66" s="47">
        <f t="shared" si="20"/>
      </c>
    </row>
    <row r="67" spans="1:14" hidden="1" outlineLevel="1" x14ac:dyDescent="0.2">
      <c r="A67" s="43" t="s">
        <v>201</v>
      </c>
      <c r="B67" s="47">
        <f t="shared" ref="B67:N67" si="21">DAY(EOMONTH(B$7,0))</f>
      </c>
      <c r="C67" s="47">
        <f t="shared" si="21"/>
      </c>
      <c r="D67" s="47">
        <f t="shared" si="21"/>
      </c>
      <c r="E67" s="47">
        <f t="shared" si="21"/>
      </c>
      <c r="F67" s="47">
        <f t="shared" si="21"/>
      </c>
      <c r="G67" s="47">
        <f t="shared" si="21"/>
      </c>
      <c r="H67" s="47">
        <f t="shared" si="21"/>
      </c>
      <c r="I67" s="47">
        <f t="shared" si="21"/>
      </c>
      <c r="J67" s="47">
        <f t="shared" si="21"/>
      </c>
      <c r="K67" s="47">
        <f t="shared" si="21"/>
      </c>
      <c r="L67" s="47">
        <f t="shared" si="21"/>
      </c>
      <c r="M67" s="47">
        <f t="shared" si="21"/>
      </c>
      <c r="N67" s="47">
        <f t="shared" si="21"/>
      </c>
    </row>
    <row r="68" spans="1:14" collapsed="1" x14ac:dyDescent="0.2"/>
  </sheetData>
  <mergeCells count="1">
    <mergeCell ref="D2:N3"/>
  </mergeCells>
  <conditionalFormatting sqref="B8:N8">
    <cfRule type="cellIs" dxfId="15" priority="4" operator="equal">
      <formula>"Aktuálne"</formula>
    </cfRule>
  </conditionalFormatting>
  <conditionalFormatting sqref="B32:N32">
    <cfRule type="expression" dxfId="14" priority="2">
      <formula>B32&lt;B33</formula>
    </cfRule>
  </conditionalFormatting>
  <conditionalFormatting sqref="B34:O34">
    <cfRule type="cellIs" dxfId="13" priority="3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N67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P40" sqref="P40"/>
    </sheetView>
  </sheetViews>
  <sheetFormatPr baseColWidth="10" defaultColWidth="8.6640625" defaultRowHeight="15" outlineLevelRow="1" x14ac:dyDescent="0.2"/>
  <cols>
    <col min="1" max="1" width="46" customWidth="1"/>
    <col min="2" max="13" width="10.5" customWidth="1"/>
    <col min="14" max="14" width="12" customWidth="1"/>
  </cols>
  <sheetData>
    <row r="1" spans="1:14" ht="18" x14ac:dyDescent="0.2">
      <c r="A1" s="3" t="s">
        <v>174</v>
      </c>
    </row>
    <row r="2" spans="1:14" ht="15" customHeight="1" x14ac:dyDescent="0.2">
      <c r="A2" s="6" t="s">
        <v>8</v>
      </c>
      <c r="B2" s="20">
        <f ca="1">Dnes</f>
      </c>
      <c r="D2" s="2" t="s">
        <v>175</v>
      </c>
      <c r="E2" s="2"/>
      <c r="F2" s="2"/>
      <c r="G2" s="2"/>
      <c r="H2" s="2"/>
      <c r="I2" s="2"/>
      <c r="J2" s="2"/>
      <c r="K2" s="2"/>
      <c r="L2" s="2"/>
      <c r="M2" s="2"/>
    </row>
    <row r="3" spans="1:14" x14ac:dyDescent="0.2">
      <c r="A3" s="6" t="s">
        <v>10</v>
      </c>
      <c r="B3" s="21">
        <f>Nastavenia!B9</f>
      </c>
      <c r="D3" s="2"/>
      <c r="E3" s="2"/>
      <c r="F3" s="2"/>
      <c r="G3" s="2"/>
      <c r="H3" s="2"/>
      <c r="I3" s="2"/>
      <c r="J3" s="2"/>
      <c r="K3" s="2"/>
      <c r="L3" s="2"/>
      <c r="M3" s="2"/>
    </row>
    <row r="5" spans="1:14" x14ac:dyDescent="0.2">
      <c r="A5" s="22" t="s">
        <v>176</v>
      </c>
      <c r="B5" s="48">
        <f t="shared" ref="B5:M5" si="0">B6</f>
      </c>
      <c r="C5" s="48">
        <f t="shared" si="0"/>
      </c>
      <c r="D5" s="48">
        <f t="shared" si="0"/>
      </c>
      <c r="E5" s="48">
        <f t="shared" si="0"/>
      </c>
      <c r="F5" s="48">
        <f t="shared" si="0"/>
      </c>
      <c r="G5" s="48">
        <f t="shared" si="0"/>
      </c>
      <c r="H5" s="48">
        <f t="shared" si="0"/>
      </c>
      <c r="I5" s="48">
        <f t="shared" si="0"/>
      </c>
      <c r="J5" s="48">
        <f t="shared" si="0"/>
      </c>
      <c r="K5" s="48">
        <f t="shared" si="0"/>
      </c>
      <c r="L5" s="48">
        <f t="shared" si="0"/>
      </c>
      <c r="M5" s="48">
        <f t="shared" si="0"/>
      </c>
      <c r="N5" s="24" t="s">
        <v>177</v>
      </c>
    </row>
    <row r="6" spans="1:14" x14ac:dyDescent="0.2">
      <c r="A6" s="25" t="s">
        <v>178</v>
      </c>
      <c r="B6" s="26">
        <f>Zaciatok</f>
      </c>
      <c r="C6" s="26">
        <f t="shared" ref="C6:M6" si="1">B7+1</f>
      </c>
      <c r="D6" s="26">
        <f t="shared" si="1"/>
      </c>
      <c r="E6" s="26">
        <f t="shared" si="1"/>
      </c>
      <c r="F6" s="26">
        <f t="shared" si="1"/>
      </c>
      <c r="G6" s="26">
        <f t="shared" si="1"/>
      </c>
      <c r="H6" s="26">
        <f t="shared" si="1"/>
      </c>
      <c r="I6" s="26">
        <f t="shared" si="1"/>
      </c>
      <c r="J6" s="26">
        <f t="shared" si="1"/>
      </c>
      <c r="K6" s="26">
        <f t="shared" si="1"/>
      </c>
      <c r="L6" s="26">
        <f t="shared" si="1"/>
      </c>
      <c r="M6" s="26">
        <f t="shared" si="1"/>
      </c>
      <c r="N6" s="27"/>
    </row>
    <row r="7" spans="1:14" x14ac:dyDescent="0.2">
      <c r="A7" s="25" t="s">
        <v>179</v>
      </c>
      <c r="B7" s="26">
        <f t="shared" ref="B7:M7" si="2">EOMONTH(B6,0)</f>
      </c>
      <c r="C7" s="26">
        <f t="shared" si="2"/>
      </c>
      <c r="D7" s="26">
        <f t="shared" si="2"/>
      </c>
      <c r="E7" s="26">
        <f t="shared" si="2"/>
      </c>
      <c r="F7" s="26">
        <f t="shared" si="2"/>
      </c>
      <c r="G7" s="26">
        <f t="shared" si="2"/>
      </c>
      <c r="H7" s="26">
        <f t="shared" si="2"/>
      </c>
      <c r="I7" s="26">
        <f t="shared" si="2"/>
      </c>
      <c r="J7" s="26">
        <f t="shared" si="2"/>
      </c>
      <c r="K7" s="26">
        <f t="shared" si="2"/>
      </c>
      <c r="L7" s="26">
        <f t="shared" si="2"/>
      </c>
      <c r="M7" s="26">
        <f t="shared" si="2"/>
      </c>
      <c r="N7" s="27"/>
    </row>
    <row r="8" spans="1:14" x14ac:dyDescent="0.2">
      <c r="A8" s="25" t="s">
        <v>180</v>
      </c>
      <c r="B8" s="28">
        <f t="shared" ref="B8:M8" ca="1" si="3">IF(B7&lt;Dnes,"Skutočnosť",IF(B6&gt;Dnes,"Plán","Aktuálne"))</f>
      </c>
      <c r="C8" s="28">
        <f t="shared" ca="1" si="3"/>
      </c>
      <c r="D8" s="28">
        <f t="shared" ca="1" si="3"/>
      </c>
      <c r="E8" s="28">
        <f t="shared" ca="1" si="3"/>
      </c>
      <c r="F8" s="28">
        <f t="shared" ca="1" si="3"/>
      </c>
      <c r="G8" s="28">
        <f t="shared" ca="1" si="3"/>
      </c>
      <c r="H8" s="28">
        <f t="shared" ca="1" si="3"/>
      </c>
      <c r="I8" s="28">
        <f t="shared" ca="1" si="3"/>
      </c>
      <c r="J8" s="28">
        <f t="shared" ca="1" si="3"/>
      </c>
      <c r="K8" s="28">
        <f t="shared" ca="1" si="3"/>
      </c>
      <c r="L8" s="28">
        <f t="shared" ca="1" si="3"/>
      </c>
      <c r="M8" s="28">
        <f t="shared" ca="1" si="3"/>
      </c>
      <c r="N8" s="27"/>
    </row>
    <row r="9" spans="1:14" x14ac:dyDescent="0.2">
      <c r="N9" s="29"/>
    </row>
    <row r="10" spans="1:14" x14ac:dyDescent="0.2">
      <c r="A10" s="30" t="s">
        <v>181</v>
      </c>
      <c r="B10" s="31">
        <f>ZostatokStart</f>
      </c>
      <c r="C10" s="32">
        <f t="shared" ref="C10:M10" ca="1" si="4">B32</f>
      </c>
      <c r="D10" s="32">
        <f t="shared" ca="1" si="4"/>
      </c>
      <c r="E10" s="32">
        <f t="shared" ca="1" si="4"/>
      </c>
      <c r="F10" s="32">
        <f t="shared" ca="1" si="4"/>
      </c>
      <c r="G10" s="32">
        <f t="shared" ca="1" si="4"/>
      </c>
      <c r="H10" s="32">
        <f t="shared" ca="1" si="4"/>
      </c>
      <c r="I10" s="32">
        <f t="shared" ca="1" si="4"/>
      </c>
      <c r="J10" s="32">
        <f t="shared" ca="1" si="4"/>
      </c>
      <c r="K10" s="32">
        <f t="shared" ca="1" si="4"/>
      </c>
      <c r="L10" s="32">
        <f t="shared" ca="1" si="4"/>
      </c>
      <c r="M10" s="32">
        <f t="shared" ca="1" si="4"/>
      </c>
      <c r="N10" s="33">
        <f>B10</f>
      </c>
    </row>
    <row r="11" spans="1:14" x14ac:dyDescent="0.2">
      <c r="N11" s="29"/>
    </row>
    <row r="12" spans="1:14" x14ac:dyDescent="0.2">
      <c r="A12" s="14" t="s">
        <v>182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34"/>
    </row>
    <row r="13" spans="1:14" x14ac:dyDescent="0.2">
      <c r="A13" s="35" t="s">
        <v>183</v>
      </c>
      <c r="B13" s="36">
        <f t="shared" ref="B13:M13" ca="1" si="5">IF(B$6&gt;Dnes,0,SUMIFS(F_Suma,F_Typ,"Príjem",F_Zdroj,"Skutočnosť",F_Datum,"&gt;="&amp;B$6,F_Datum,"&lt;="&amp;MIN(B$7,Dnes)))</f>
      </c>
      <c r="C13" s="36">
        <f t="shared" ca="1" si="5"/>
      </c>
      <c r="D13" s="36">
        <f t="shared" ca="1" si="5"/>
      </c>
      <c r="E13" s="36">
        <f t="shared" ca="1" si="5"/>
      </c>
      <c r="F13" s="36">
        <f t="shared" ca="1" si="5"/>
      </c>
      <c r="G13" s="36">
        <f t="shared" ca="1" si="5"/>
      </c>
      <c r="H13" s="36">
        <f t="shared" ca="1" si="5"/>
      </c>
      <c r="I13" s="36">
        <f t="shared" ca="1" si="5"/>
      </c>
      <c r="J13" s="36">
        <f t="shared" ca="1" si="5"/>
      </c>
      <c r="K13" s="36">
        <f t="shared" ca="1" si="5"/>
      </c>
      <c r="L13" s="36">
        <f t="shared" ca="1" si="5"/>
      </c>
      <c r="M13" s="36">
        <f t="shared" ca="1" si="5"/>
      </c>
      <c r="N13" s="37">
        <f ca="1">SUM(B13:M13)</f>
      </c>
    </row>
    <row r="14" spans="1:14" x14ac:dyDescent="0.2">
      <c r="A14" s="35" t="s">
        <v>184</v>
      </c>
      <c r="B14" s="36">
        <f t="shared" ref="B14:M14" ca="1" si="6">IF(B$7&lt;Dnes,0,SUMIFS(F_Suma,F_Typ,"Príjem",F_Zdroj,"Otvorený doklad",F_Datum,"&gt;="&amp;IF(B$6&lt;=Dnes,0,B$6),F_Datum,"&lt;="&amp;B$7))</f>
      </c>
      <c r="C14" s="36">
        <f t="shared" ca="1" si="6"/>
      </c>
      <c r="D14" s="36">
        <f t="shared" ca="1" si="6"/>
      </c>
      <c r="E14" s="36">
        <f t="shared" ca="1" si="6"/>
      </c>
      <c r="F14" s="36">
        <f t="shared" ca="1" si="6"/>
      </c>
      <c r="G14" s="36">
        <f t="shared" ca="1" si="6"/>
      </c>
      <c r="H14" s="36">
        <f t="shared" ca="1" si="6"/>
      </c>
      <c r="I14" s="36">
        <f t="shared" ca="1" si="6"/>
      </c>
      <c r="J14" s="36">
        <f t="shared" ca="1" si="6"/>
      </c>
      <c r="K14" s="36">
        <f t="shared" ca="1" si="6"/>
      </c>
      <c r="L14" s="36">
        <f t="shared" ca="1" si="6"/>
      </c>
      <c r="M14" s="36">
        <f t="shared" ca="1" si="6"/>
      </c>
      <c r="N14" s="37">
        <f ca="1">SUM(B14:M14)</f>
      </c>
    </row>
    <row r="15" spans="1:14" x14ac:dyDescent="0.2">
      <c r="A15" s="38">
        <f>"   Odhad – "&amp;Zoznamy!$A$5</f>
      </c>
      <c r="B15" s="36">
        <f ca="1">SUMPRODUCT(O_Suma*(O_Kat=Zoznamy!$A$5)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15" s="36">
        <f ca="1">SUMPRODUCT(O_Suma*(O_Kat=Zoznamy!$A$5)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15" s="36">
        <f ca="1">SUMPRODUCT(O_Suma*(O_Kat=Zoznamy!$A$5)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15" s="36">
        <f ca="1">SUMPRODUCT(O_Suma*(O_Kat=Zoznamy!$A$5)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15" s="36">
        <f ca="1">SUMPRODUCT(O_Suma*(O_Kat=Zoznamy!$A$5)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15" s="36">
        <f ca="1">SUMPRODUCT(O_Suma*(O_Kat=Zoznamy!$A$5)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15" s="36">
        <f ca="1">SUMPRODUCT(O_Suma*(O_Kat=Zoznamy!$A$5)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15" s="36">
        <f ca="1">SUMPRODUCT(O_Suma*(O_Kat=Zoznamy!$A$5)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15" s="36">
        <f ca="1">SUMPRODUCT(O_Suma*(O_Kat=Zoznamy!$A$5)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15" s="36">
        <f ca="1">SUMPRODUCT(O_Suma*(O_Kat=Zoznamy!$A$5)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15" s="36">
        <f ca="1">SUMPRODUCT(O_Suma*(O_Kat=Zoznamy!$A$5)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15" s="36">
        <f ca="1">SUMPRODUCT(O_Suma*(O_Kat=Zoznamy!$A$5)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15" s="37">
        <f ca="1">SUM(B15:M15)</f>
      </c>
    </row>
    <row r="16" spans="1:14" x14ac:dyDescent="0.2">
      <c r="A16" s="38">
        <f>"   Odhad – "&amp;Zoznamy!$A$6</f>
      </c>
      <c r="B16" s="36">
        <f ca="1">SUMPRODUCT(O_Suma*(O_Kat=Zoznamy!$A$6)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16" s="36">
        <f ca="1">SUMPRODUCT(O_Suma*(O_Kat=Zoznamy!$A$6)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16" s="36">
        <f ca="1">SUMPRODUCT(O_Suma*(O_Kat=Zoznamy!$A$6)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16" s="36">
        <f ca="1">SUMPRODUCT(O_Suma*(O_Kat=Zoznamy!$A$6)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16" s="36">
        <f ca="1">SUMPRODUCT(O_Suma*(O_Kat=Zoznamy!$A$6)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16" s="36">
        <f ca="1">SUMPRODUCT(O_Suma*(O_Kat=Zoznamy!$A$6)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16" s="36">
        <f ca="1">SUMPRODUCT(O_Suma*(O_Kat=Zoznamy!$A$6)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16" s="36">
        <f ca="1">SUMPRODUCT(O_Suma*(O_Kat=Zoznamy!$A$6)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16" s="36">
        <f ca="1">SUMPRODUCT(O_Suma*(O_Kat=Zoznamy!$A$6)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16" s="36">
        <f ca="1">SUMPRODUCT(O_Suma*(O_Kat=Zoznamy!$A$6)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16" s="36">
        <f ca="1">SUMPRODUCT(O_Suma*(O_Kat=Zoznamy!$A$6)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16" s="36">
        <f ca="1">SUMPRODUCT(O_Suma*(O_Kat=Zoznamy!$A$6)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16" s="37">
        <f ca="1">SUM(B16:M16)</f>
      </c>
    </row>
    <row r="17" spans="1:14" x14ac:dyDescent="0.2">
      <c r="A17" s="39" t="s">
        <v>185</v>
      </c>
      <c r="B17" s="40">
        <f t="shared" ref="B17:M17" ca="1" si="7">SUM(B13:B16)</f>
      </c>
      <c r="C17" s="40">
        <f t="shared" ca="1" si="7"/>
      </c>
      <c r="D17" s="40">
        <f t="shared" ca="1" si="7"/>
      </c>
      <c r="E17" s="40">
        <f t="shared" ca="1" si="7"/>
      </c>
      <c r="F17" s="40">
        <f t="shared" ca="1" si="7"/>
      </c>
      <c r="G17" s="40">
        <f t="shared" ca="1" si="7"/>
      </c>
      <c r="H17" s="40">
        <f t="shared" ca="1" si="7"/>
      </c>
      <c r="I17" s="40">
        <f t="shared" ca="1" si="7"/>
      </c>
      <c r="J17" s="40">
        <f t="shared" ca="1" si="7"/>
      </c>
      <c r="K17" s="40">
        <f t="shared" ca="1" si="7"/>
      </c>
      <c r="L17" s="40">
        <f t="shared" ca="1" si="7"/>
      </c>
      <c r="M17" s="40">
        <f t="shared" ca="1" si="7"/>
      </c>
      <c r="N17" s="41">
        <f ca="1">SUM(B17:M17)</f>
      </c>
    </row>
    <row r="18" spans="1:14" x14ac:dyDescent="0.2">
      <c r="N18" s="29"/>
    </row>
    <row r="19" spans="1:14" x14ac:dyDescent="0.2">
      <c r="A19" s="14" t="s">
        <v>186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34"/>
    </row>
    <row r="20" spans="1:14" x14ac:dyDescent="0.2">
      <c r="A20" s="35" t="s">
        <v>187</v>
      </c>
      <c r="B20" s="36">
        <f t="shared" ref="B20:M20" ca="1" si="8">IF(B$6&gt;Dnes,0,SUMIFS(F_Suma,F_Typ,"Výdavok",F_Zdroj,"Skutočnosť",F_Datum,"&gt;="&amp;B$6,F_Datum,"&lt;="&amp;MIN(B$7,Dnes)))</f>
      </c>
      <c r="C20" s="36">
        <f t="shared" ca="1" si="8"/>
      </c>
      <c r="D20" s="36">
        <f t="shared" ca="1" si="8"/>
      </c>
      <c r="E20" s="36">
        <f t="shared" ca="1" si="8"/>
      </c>
      <c r="F20" s="36">
        <f t="shared" ca="1" si="8"/>
      </c>
      <c r="G20" s="36">
        <f t="shared" ca="1" si="8"/>
      </c>
      <c r="H20" s="36">
        <f t="shared" ca="1" si="8"/>
      </c>
      <c r="I20" s="36">
        <f t="shared" ca="1" si="8"/>
      </c>
      <c r="J20" s="36">
        <f t="shared" ca="1" si="8"/>
      </c>
      <c r="K20" s="36">
        <f t="shared" ca="1" si="8"/>
      </c>
      <c r="L20" s="36">
        <f t="shared" ca="1" si="8"/>
      </c>
      <c r="M20" s="36">
        <f t="shared" ca="1" si="8"/>
      </c>
      <c r="N20" s="37">
        <f t="shared" ref="N20:N29" ca="1" si="9">SUM(B20:M20)</f>
      </c>
    </row>
    <row r="21" spans="1:14" x14ac:dyDescent="0.2">
      <c r="A21" s="35" t="s">
        <v>188</v>
      </c>
      <c r="B21" s="36">
        <f t="shared" ref="B21:M21" ca="1" si="10">IF(B$7&lt;Dnes,0,SUMIFS(F_Suma,F_Typ,"Výdavok",F_Zdroj,"Otvorený doklad",F_Datum,"&gt;="&amp;IF(B$6&lt;=Dnes,0,B$6),F_Datum,"&lt;="&amp;B$7))</f>
      </c>
      <c r="C21" s="36">
        <f t="shared" ca="1" si="10"/>
      </c>
      <c r="D21" s="36">
        <f t="shared" ca="1" si="10"/>
      </c>
      <c r="E21" s="36">
        <f t="shared" ca="1" si="10"/>
      </c>
      <c r="F21" s="36">
        <f t="shared" ca="1" si="10"/>
      </c>
      <c r="G21" s="36">
        <f t="shared" ca="1" si="10"/>
      </c>
      <c r="H21" s="36">
        <f t="shared" ca="1" si="10"/>
      </c>
      <c r="I21" s="36">
        <f t="shared" ca="1" si="10"/>
      </c>
      <c r="J21" s="36">
        <f t="shared" ca="1" si="10"/>
      </c>
      <c r="K21" s="36">
        <f t="shared" ca="1" si="10"/>
      </c>
      <c r="L21" s="36">
        <f t="shared" ca="1" si="10"/>
      </c>
      <c r="M21" s="36">
        <f t="shared" ca="1" si="10"/>
      </c>
      <c r="N21" s="37">
        <f t="shared" ca="1" si="9"/>
      </c>
    </row>
    <row r="22" spans="1:14" x14ac:dyDescent="0.2">
      <c r="A22" s="38">
        <f>"   Odhad – "&amp;Zoznamy!$A$7</f>
      </c>
      <c r="B22" s="36">
        <f ca="1">SUMPRODUCT(O_Suma*(O_Kat=Zoznamy!$A$7)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2" s="36">
        <f ca="1">SUMPRODUCT(O_Suma*(O_Kat=Zoznamy!$A$7)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2" s="36">
        <f ca="1">SUMPRODUCT(O_Suma*(O_Kat=Zoznamy!$A$7)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2" s="36">
        <f ca="1">SUMPRODUCT(O_Suma*(O_Kat=Zoznamy!$A$7)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2" s="36">
        <f ca="1">SUMPRODUCT(O_Suma*(O_Kat=Zoznamy!$A$7)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2" s="36">
        <f ca="1">SUMPRODUCT(O_Suma*(O_Kat=Zoznamy!$A$7)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2" s="36">
        <f ca="1">SUMPRODUCT(O_Suma*(O_Kat=Zoznamy!$A$7)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2" s="36">
        <f ca="1">SUMPRODUCT(O_Suma*(O_Kat=Zoznamy!$A$7)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2" s="36">
        <f ca="1">SUMPRODUCT(O_Suma*(O_Kat=Zoznamy!$A$7)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2" s="36">
        <f ca="1">SUMPRODUCT(O_Suma*(O_Kat=Zoznamy!$A$7)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2" s="36">
        <f ca="1">SUMPRODUCT(O_Suma*(O_Kat=Zoznamy!$A$7)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2" s="36">
        <f ca="1">SUMPRODUCT(O_Suma*(O_Kat=Zoznamy!$A$7)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2" s="37">
        <f t="shared" ca="1" si="9"/>
      </c>
    </row>
    <row r="23" spans="1:14" x14ac:dyDescent="0.2">
      <c r="A23" s="38">
        <f>"   Odhad – "&amp;Zoznamy!$A$8</f>
      </c>
      <c r="B23" s="36">
        <f ca="1">SUMPRODUCT(O_Suma*(O_Kat=Zoznamy!$A$8)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3" s="36">
        <f ca="1">SUMPRODUCT(O_Suma*(O_Kat=Zoznamy!$A$8)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3" s="36">
        <f ca="1">SUMPRODUCT(O_Suma*(O_Kat=Zoznamy!$A$8)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3" s="36">
        <f ca="1">SUMPRODUCT(O_Suma*(O_Kat=Zoznamy!$A$8)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3" s="36">
        <f ca="1">SUMPRODUCT(O_Suma*(O_Kat=Zoznamy!$A$8)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3" s="36">
        <f ca="1">SUMPRODUCT(O_Suma*(O_Kat=Zoznamy!$A$8)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3" s="36">
        <f ca="1">SUMPRODUCT(O_Suma*(O_Kat=Zoznamy!$A$8)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3" s="36">
        <f ca="1">SUMPRODUCT(O_Suma*(O_Kat=Zoznamy!$A$8)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3" s="36">
        <f ca="1">SUMPRODUCT(O_Suma*(O_Kat=Zoznamy!$A$8)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3" s="36">
        <f ca="1">SUMPRODUCT(O_Suma*(O_Kat=Zoznamy!$A$8)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3" s="36">
        <f ca="1">SUMPRODUCT(O_Suma*(O_Kat=Zoznamy!$A$8)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3" s="36">
        <f ca="1">SUMPRODUCT(O_Suma*(O_Kat=Zoznamy!$A$8)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3" s="37">
        <f t="shared" ca="1" si="9"/>
      </c>
    </row>
    <row r="24" spans="1:14" x14ac:dyDescent="0.2">
      <c r="A24" s="38">
        <f>"   Odhad – "&amp;Zoznamy!$A$9</f>
      </c>
      <c r="B24" s="36">
        <f ca="1">SUMPRODUCT(O_Suma*(O_Kat=Zoznamy!$A$9)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4" s="36">
        <f ca="1">SUMPRODUCT(O_Suma*(O_Kat=Zoznamy!$A$9)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4" s="36">
        <f ca="1">SUMPRODUCT(O_Suma*(O_Kat=Zoznamy!$A$9)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4" s="36">
        <f ca="1">SUMPRODUCT(O_Suma*(O_Kat=Zoznamy!$A$9)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4" s="36">
        <f ca="1">SUMPRODUCT(O_Suma*(O_Kat=Zoznamy!$A$9)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4" s="36">
        <f ca="1">SUMPRODUCT(O_Suma*(O_Kat=Zoznamy!$A$9)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4" s="36">
        <f ca="1">SUMPRODUCT(O_Suma*(O_Kat=Zoznamy!$A$9)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4" s="36">
        <f ca="1">SUMPRODUCT(O_Suma*(O_Kat=Zoznamy!$A$9)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4" s="36">
        <f ca="1">SUMPRODUCT(O_Suma*(O_Kat=Zoznamy!$A$9)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4" s="36">
        <f ca="1">SUMPRODUCT(O_Suma*(O_Kat=Zoznamy!$A$9)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4" s="36">
        <f ca="1">SUMPRODUCT(O_Suma*(O_Kat=Zoznamy!$A$9)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4" s="36">
        <f ca="1">SUMPRODUCT(O_Suma*(O_Kat=Zoznamy!$A$9)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4" s="37">
        <f t="shared" ca="1" si="9"/>
      </c>
    </row>
    <row r="25" spans="1:14" x14ac:dyDescent="0.2">
      <c r="A25" s="38">
        <f>"   Odhad – "&amp;Zoznamy!$A$10</f>
      </c>
      <c r="B25" s="36">
        <f ca="1">SUMPRODUCT(O_Suma*(O_Kat=Zoznamy!$A$10)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5" s="36">
        <f ca="1">SUMPRODUCT(O_Suma*(O_Kat=Zoznamy!$A$10)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5" s="36">
        <f ca="1">SUMPRODUCT(O_Suma*(O_Kat=Zoznamy!$A$10)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5" s="36">
        <f ca="1">SUMPRODUCT(O_Suma*(O_Kat=Zoznamy!$A$10)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5" s="36">
        <f ca="1">SUMPRODUCT(O_Suma*(O_Kat=Zoznamy!$A$10)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5" s="36">
        <f ca="1">SUMPRODUCT(O_Suma*(O_Kat=Zoznamy!$A$10)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5" s="36">
        <f ca="1">SUMPRODUCT(O_Suma*(O_Kat=Zoznamy!$A$10)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5" s="36">
        <f ca="1">SUMPRODUCT(O_Suma*(O_Kat=Zoznamy!$A$10)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5" s="36">
        <f ca="1">SUMPRODUCT(O_Suma*(O_Kat=Zoznamy!$A$10)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5" s="36">
        <f ca="1">SUMPRODUCT(O_Suma*(O_Kat=Zoznamy!$A$10)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5" s="36">
        <f ca="1">SUMPRODUCT(O_Suma*(O_Kat=Zoznamy!$A$10)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5" s="36">
        <f ca="1">SUMPRODUCT(O_Suma*(O_Kat=Zoznamy!$A$10)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5" s="37">
        <f t="shared" ca="1" si="9"/>
      </c>
    </row>
    <row r="26" spans="1:14" x14ac:dyDescent="0.2">
      <c r="A26" s="38">
        <f>"   Odhad – "&amp;Zoznamy!$A$11</f>
      </c>
      <c r="B26" s="36">
        <f ca="1">SUMPRODUCT(O_Suma*(O_Kat=Zoznamy!$A$11)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6" s="36">
        <f ca="1">SUMPRODUCT(O_Suma*(O_Kat=Zoznamy!$A$11)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6" s="36">
        <f ca="1">SUMPRODUCT(O_Suma*(O_Kat=Zoznamy!$A$11)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6" s="36">
        <f ca="1">SUMPRODUCT(O_Suma*(O_Kat=Zoznamy!$A$11)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6" s="36">
        <f ca="1">SUMPRODUCT(O_Suma*(O_Kat=Zoznamy!$A$11)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6" s="36">
        <f ca="1">SUMPRODUCT(O_Suma*(O_Kat=Zoznamy!$A$11)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6" s="36">
        <f ca="1">SUMPRODUCT(O_Suma*(O_Kat=Zoznamy!$A$11)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6" s="36">
        <f ca="1">SUMPRODUCT(O_Suma*(O_Kat=Zoznamy!$A$11)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6" s="36">
        <f ca="1">SUMPRODUCT(O_Suma*(O_Kat=Zoznamy!$A$11)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6" s="36">
        <f ca="1">SUMPRODUCT(O_Suma*(O_Kat=Zoznamy!$A$11)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6" s="36">
        <f ca="1">SUMPRODUCT(O_Suma*(O_Kat=Zoznamy!$A$11)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6" s="36">
        <f ca="1">SUMPRODUCT(O_Suma*(O_Kat=Zoznamy!$A$11)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6" s="37">
        <f t="shared" ca="1" si="9"/>
      </c>
    </row>
    <row r="27" spans="1:14" x14ac:dyDescent="0.2">
      <c r="A27" s="38">
        <f>"   Odhad – "&amp;Zoznamy!$A$12</f>
      </c>
      <c r="B27" s="36">
        <f ca="1">SUMPRODUCT(O_Suma*(O_Kat=Zoznamy!$A$12)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7" s="36">
        <f ca="1">SUMPRODUCT(O_Suma*(O_Kat=Zoznamy!$A$12)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7" s="36">
        <f ca="1">SUMPRODUCT(O_Suma*(O_Kat=Zoznamy!$A$12)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7" s="36">
        <f ca="1">SUMPRODUCT(O_Suma*(O_Kat=Zoznamy!$A$12)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7" s="36">
        <f ca="1">SUMPRODUCT(O_Suma*(O_Kat=Zoznamy!$A$12)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7" s="36">
        <f ca="1">SUMPRODUCT(O_Suma*(O_Kat=Zoznamy!$A$12)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7" s="36">
        <f ca="1">SUMPRODUCT(O_Suma*(O_Kat=Zoznamy!$A$12)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7" s="36">
        <f ca="1">SUMPRODUCT(O_Suma*(O_Kat=Zoznamy!$A$12)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7" s="36">
        <f ca="1">SUMPRODUCT(O_Suma*(O_Kat=Zoznamy!$A$12)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7" s="36">
        <f ca="1">SUMPRODUCT(O_Suma*(O_Kat=Zoznamy!$A$12)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7" s="36">
        <f ca="1">SUMPRODUCT(O_Suma*(O_Kat=Zoznamy!$A$12)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7" s="36">
        <f ca="1">SUMPRODUCT(O_Suma*(O_Kat=Zoznamy!$A$12)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7" s="37">
        <f t="shared" ca="1" si="9"/>
      </c>
    </row>
    <row r="28" spans="1:14" x14ac:dyDescent="0.2">
      <c r="A28" s="38">
        <f>"   Odhad – "&amp;Zoznamy!$A$13</f>
      </c>
      <c r="B28" s="36">
        <f ca="1">SUMPRODUCT(O_Suma*(O_Kat=Zoznamy!$A$13)*(O_Stav="Odhad")*(((B$62-O_M)&gt;=0)*((B$62-O_M)&lt;O_N)*((B$64+(O_D-(O_D&gt;B$66)*(O_D-B$66)))&gt;=B$61)*((B$64+(O_D-(O_D&gt;B$66)*(O_D-B$66)))&lt;=B$7)+(B$63&lt;&gt;B$62)*((B$63-O_M)&gt;=0)*((B$63-O_M)&lt;O_N)*((B$65+(O_D-(O_D&gt;B$67)*(O_D-B$67)))&gt;=B$61)*((B$65+(O_D-(O_D&gt;B$67)*(O_D-B$67)))&lt;=B$7)))</f>
      </c>
      <c r="C28" s="36">
        <f ca="1">SUMPRODUCT(O_Suma*(O_Kat=Zoznamy!$A$13)*(O_Stav="Odhad")*(((C$62-O_M)&gt;=0)*((C$62-O_M)&lt;O_N)*((C$64+(O_D-(O_D&gt;C$66)*(O_D-C$66)))&gt;=C$61)*((C$64+(O_D-(O_D&gt;C$66)*(O_D-C$66)))&lt;=C$7)+(C$63&lt;&gt;C$62)*((C$63-O_M)&gt;=0)*((C$63-O_M)&lt;O_N)*((C$65+(O_D-(O_D&gt;C$67)*(O_D-C$67)))&gt;=C$61)*((C$65+(O_D-(O_D&gt;C$67)*(O_D-C$67)))&lt;=C$7)))</f>
      </c>
      <c r="D28" s="36">
        <f ca="1">SUMPRODUCT(O_Suma*(O_Kat=Zoznamy!$A$13)*(O_Stav="Odhad")*(((D$62-O_M)&gt;=0)*((D$62-O_M)&lt;O_N)*((D$64+(O_D-(O_D&gt;D$66)*(O_D-D$66)))&gt;=D$61)*((D$64+(O_D-(O_D&gt;D$66)*(O_D-D$66)))&lt;=D$7)+(D$63&lt;&gt;D$62)*((D$63-O_M)&gt;=0)*((D$63-O_M)&lt;O_N)*((D$65+(O_D-(O_D&gt;D$67)*(O_D-D$67)))&gt;=D$61)*((D$65+(O_D-(O_D&gt;D$67)*(O_D-D$67)))&lt;=D$7)))</f>
      </c>
      <c r="E28" s="36">
        <f ca="1">SUMPRODUCT(O_Suma*(O_Kat=Zoznamy!$A$13)*(O_Stav="Odhad")*(((E$62-O_M)&gt;=0)*((E$62-O_M)&lt;O_N)*((E$64+(O_D-(O_D&gt;E$66)*(O_D-E$66)))&gt;=E$61)*((E$64+(O_D-(O_D&gt;E$66)*(O_D-E$66)))&lt;=E$7)+(E$63&lt;&gt;E$62)*((E$63-O_M)&gt;=0)*((E$63-O_M)&lt;O_N)*((E$65+(O_D-(O_D&gt;E$67)*(O_D-E$67)))&gt;=E$61)*((E$65+(O_D-(O_D&gt;E$67)*(O_D-E$67)))&lt;=E$7)))</f>
      </c>
      <c r="F28" s="36">
        <f ca="1">SUMPRODUCT(O_Suma*(O_Kat=Zoznamy!$A$13)*(O_Stav="Odhad")*(((F$62-O_M)&gt;=0)*((F$62-O_M)&lt;O_N)*((F$64+(O_D-(O_D&gt;F$66)*(O_D-F$66)))&gt;=F$61)*((F$64+(O_D-(O_D&gt;F$66)*(O_D-F$66)))&lt;=F$7)+(F$63&lt;&gt;F$62)*((F$63-O_M)&gt;=0)*((F$63-O_M)&lt;O_N)*((F$65+(O_D-(O_D&gt;F$67)*(O_D-F$67)))&gt;=F$61)*((F$65+(O_D-(O_D&gt;F$67)*(O_D-F$67)))&lt;=F$7)))</f>
      </c>
      <c r="G28" s="36">
        <f ca="1">SUMPRODUCT(O_Suma*(O_Kat=Zoznamy!$A$13)*(O_Stav="Odhad")*(((G$62-O_M)&gt;=0)*((G$62-O_M)&lt;O_N)*((G$64+(O_D-(O_D&gt;G$66)*(O_D-G$66)))&gt;=G$61)*((G$64+(O_D-(O_D&gt;G$66)*(O_D-G$66)))&lt;=G$7)+(G$63&lt;&gt;G$62)*((G$63-O_M)&gt;=0)*((G$63-O_M)&lt;O_N)*((G$65+(O_D-(O_D&gt;G$67)*(O_D-G$67)))&gt;=G$61)*((G$65+(O_D-(O_D&gt;G$67)*(O_D-G$67)))&lt;=G$7)))</f>
      </c>
      <c r="H28" s="36">
        <f ca="1">SUMPRODUCT(O_Suma*(O_Kat=Zoznamy!$A$13)*(O_Stav="Odhad")*(((H$62-O_M)&gt;=0)*((H$62-O_M)&lt;O_N)*((H$64+(O_D-(O_D&gt;H$66)*(O_D-H$66)))&gt;=H$61)*((H$64+(O_D-(O_D&gt;H$66)*(O_D-H$66)))&lt;=H$7)+(H$63&lt;&gt;H$62)*((H$63-O_M)&gt;=0)*((H$63-O_M)&lt;O_N)*((H$65+(O_D-(O_D&gt;H$67)*(O_D-H$67)))&gt;=H$61)*((H$65+(O_D-(O_D&gt;H$67)*(O_D-H$67)))&lt;=H$7)))</f>
      </c>
      <c r="I28" s="36">
        <f ca="1">SUMPRODUCT(O_Suma*(O_Kat=Zoznamy!$A$13)*(O_Stav="Odhad")*(((I$62-O_M)&gt;=0)*((I$62-O_M)&lt;O_N)*((I$64+(O_D-(O_D&gt;I$66)*(O_D-I$66)))&gt;=I$61)*((I$64+(O_D-(O_D&gt;I$66)*(O_D-I$66)))&lt;=I$7)+(I$63&lt;&gt;I$62)*((I$63-O_M)&gt;=0)*((I$63-O_M)&lt;O_N)*((I$65+(O_D-(O_D&gt;I$67)*(O_D-I$67)))&gt;=I$61)*((I$65+(O_D-(O_D&gt;I$67)*(O_D-I$67)))&lt;=I$7)))</f>
      </c>
      <c r="J28" s="36">
        <f ca="1">SUMPRODUCT(O_Suma*(O_Kat=Zoznamy!$A$13)*(O_Stav="Odhad")*(((J$62-O_M)&gt;=0)*((J$62-O_M)&lt;O_N)*((J$64+(O_D-(O_D&gt;J$66)*(O_D-J$66)))&gt;=J$61)*((J$64+(O_D-(O_D&gt;J$66)*(O_D-J$66)))&lt;=J$7)+(J$63&lt;&gt;J$62)*((J$63-O_M)&gt;=0)*((J$63-O_M)&lt;O_N)*((J$65+(O_D-(O_D&gt;J$67)*(O_D-J$67)))&gt;=J$61)*((J$65+(O_D-(O_D&gt;J$67)*(O_D-J$67)))&lt;=J$7)))</f>
      </c>
      <c r="K28" s="36">
        <f ca="1">SUMPRODUCT(O_Suma*(O_Kat=Zoznamy!$A$13)*(O_Stav="Odhad")*(((K$62-O_M)&gt;=0)*((K$62-O_M)&lt;O_N)*((K$64+(O_D-(O_D&gt;K$66)*(O_D-K$66)))&gt;=K$61)*((K$64+(O_D-(O_D&gt;K$66)*(O_D-K$66)))&lt;=K$7)+(K$63&lt;&gt;K$62)*((K$63-O_M)&gt;=0)*((K$63-O_M)&lt;O_N)*((K$65+(O_D-(O_D&gt;K$67)*(O_D-K$67)))&gt;=K$61)*((K$65+(O_D-(O_D&gt;K$67)*(O_D-K$67)))&lt;=K$7)))</f>
      </c>
      <c r="L28" s="36">
        <f ca="1">SUMPRODUCT(O_Suma*(O_Kat=Zoznamy!$A$13)*(O_Stav="Odhad")*(((L$62-O_M)&gt;=0)*((L$62-O_M)&lt;O_N)*((L$64+(O_D-(O_D&gt;L$66)*(O_D-L$66)))&gt;=L$61)*((L$64+(O_D-(O_D&gt;L$66)*(O_D-L$66)))&lt;=L$7)+(L$63&lt;&gt;L$62)*((L$63-O_M)&gt;=0)*((L$63-O_M)&lt;O_N)*((L$65+(O_D-(O_D&gt;L$67)*(O_D-L$67)))&gt;=L$61)*((L$65+(O_D-(O_D&gt;L$67)*(O_D-L$67)))&lt;=L$7)))</f>
      </c>
      <c r="M28" s="36">
        <f ca="1">SUMPRODUCT(O_Suma*(O_Kat=Zoznamy!$A$13)*(O_Stav="Odhad")*(((M$62-O_M)&gt;=0)*((M$62-O_M)&lt;O_N)*((M$64+(O_D-(O_D&gt;M$66)*(O_D-M$66)))&gt;=M$61)*((M$64+(O_D-(O_D&gt;M$66)*(O_D-M$66)))&lt;=M$7)+(M$63&lt;&gt;M$62)*((M$63-O_M)&gt;=0)*((M$63-O_M)&lt;O_N)*((M$65+(O_D-(O_D&gt;M$67)*(O_D-M$67)))&gt;=M$61)*((M$65+(O_D-(O_D&gt;M$67)*(O_D-M$67)))&lt;=M$7)))</f>
      </c>
      <c r="N28" s="37">
        <f t="shared" ca="1" si="9"/>
      </c>
    </row>
    <row r="29" spans="1:14" x14ac:dyDescent="0.2">
      <c r="A29" s="39" t="s">
        <v>189</v>
      </c>
      <c r="B29" s="40">
        <f t="shared" ref="B29:M29" ca="1" si="11">SUM(B20:B28)</f>
      </c>
      <c r="C29" s="40">
        <f t="shared" ca="1" si="11"/>
      </c>
      <c r="D29" s="40">
        <f t="shared" ca="1" si="11"/>
      </c>
      <c r="E29" s="40">
        <f t="shared" ca="1" si="11"/>
      </c>
      <c r="F29" s="40">
        <f t="shared" ca="1" si="11"/>
      </c>
      <c r="G29" s="40">
        <f t="shared" ca="1" si="11"/>
      </c>
      <c r="H29" s="40">
        <f t="shared" ca="1" si="11"/>
      </c>
      <c r="I29" s="40">
        <f t="shared" ca="1" si="11"/>
      </c>
      <c r="J29" s="40">
        <f t="shared" ca="1" si="11"/>
      </c>
      <c r="K29" s="40">
        <f t="shared" ca="1" si="11"/>
      </c>
      <c r="L29" s="40">
        <f t="shared" ca="1" si="11"/>
      </c>
      <c r="M29" s="40">
        <f t="shared" ca="1" si="11"/>
      </c>
      <c r="N29" s="41">
        <f t="shared" ca="1" si="9"/>
      </c>
    </row>
    <row r="30" spans="1:14" x14ac:dyDescent="0.2">
      <c r="N30" s="29"/>
    </row>
    <row r="31" spans="1:14" x14ac:dyDescent="0.2">
      <c r="A31" s="39" t="s">
        <v>190</v>
      </c>
      <c r="B31" s="40">
        <f t="shared" ref="B31:M31" ca="1" si="12">B17-B29</f>
      </c>
      <c r="C31" s="40">
        <f t="shared" ca="1" si="12"/>
      </c>
      <c r="D31" s="40">
        <f t="shared" ca="1" si="12"/>
      </c>
      <c r="E31" s="40">
        <f t="shared" ca="1" si="12"/>
      </c>
      <c r="F31" s="40">
        <f t="shared" ca="1" si="12"/>
      </c>
      <c r="G31" s="40">
        <f t="shared" ca="1" si="12"/>
      </c>
      <c r="H31" s="40">
        <f t="shared" ca="1" si="12"/>
      </c>
      <c r="I31" s="40">
        <f t="shared" ca="1" si="12"/>
      </c>
      <c r="J31" s="40">
        <f t="shared" ca="1" si="12"/>
      </c>
      <c r="K31" s="40">
        <f t="shared" ca="1" si="12"/>
      </c>
      <c r="L31" s="40">
        <f t="shared" ca="1" si="12"/>
      </c>
      <c r="M31" s="40">
        <f t="shared" ca="1" si="12"/>
      </c>
      <c r="N31" s="41">
        <f ca="1">SUM(B31:M31)</f>
      </c>
    </row>
    <row r="32" spans="1:14" x14ac:dyDescent="0.2">
      <c r="A32" s="30" t="s">
        <v>191</v>
      </c>
      <c r="B32" s="42">
        <f t="shared" ref="B32:M32" ca="1" si="13">B10+B31</f>
      </c>
      <c r="C32" s="42">
        <f t="shared" ca="1" si="13"/>
      </c>
      <c r="D32" s="42">
        <f t="shared" ca="1" si="13"/>
      </c>
      <c r="E32" s="42">
        <f t="shared" ca="1" si="13"/>
      </c>
      <c r="F32" s="42">
        <f t="shared" ca="1" si="13"/>
      </c>
      <c r="G32" s="42">
        <f t="shared" ca="1" si="13"/>
      </c>
      <c r="H32" s="42">
        <f t="shared" ca="1" si="13"/>
      </c>
      <c r="I32" s="42">
        <f t="shared" ca="1" si="13"/>
      </c>
      <c r="J32" s="42">
        <f t="shared" ca="1" si="13"/>
      </c>
      <c r="K32" s="42">
        <f t="shared" ca="1" si="13"/>
      </c>
      <c r="L32" s="42">
        <f t="shared" ca="1" si="13"/>
      </c>
      <c r="M32" s="42">
        <f t="shared" ca="1" si="13"/>
      </c>
      <c r="N32" s="33">
        <f ca="1">M32</f>
      </c>
    </row>
    <row r="33" spans="1:14" x14ac:dyDescent="0.2">
      <c r="A33" s="43" t="s">
        <v>192</v>
      </c>
      <c r="B33" s="44">
        <f t="shared" ref="B33:M33" si="14">Limit</f>
      </c>
      <c r="C33" s="44">
        <f t="shared" si="14"/>
      </c>
      <c r="D33" s="44">
        <f t="shared" si="14"/>
      </c>
      <c r="E33" s="44">
        <f t="shared" si="14"/>
      </c>
      <c r="F33" s="44">
        <f t="shared" si="14"/>
      </c>
      <c r="G33" s="44">
        <f t="shared" si="14"/>
      </c>
      <c r="H33" s="44">
        <f t="shared" si="14"/>
      </c>
      <c r="I33" s="44">
        <f t="shared" si="14"/>
      </c>
      <c r="J33" s="44">
        <f t="shared" si="14"/>
      </c>
      <c r="K33" s="44">
        <f t="shared" si="14"/>
      </c>
      <c r="L33" s="44">
        <f t="shared" si="14"/>
      </c>
      <c r="M33" s="44">
        <f t="shared" si="14"/>
      </c>
      <c r="N33" s="45"/>
    </row>
    <row r="34" spans="1:14" x14ac:dyDescent="0.2">
      <c r="A34" s="43" t="s">
        <v>193</v>
      </c>
      <c r="B34" s="44">
        <f t="shared" ref="B34:M34" ca="1" si="15">B32-B33</f>
      </c>
      <c r="C34" s="44">
        <f t="shared" ca="1" si="15"/>
      </c>
      <c r="D34" s="44">
        <f t="shared" ca="1" si="15"/>
      </c>
      <c r="E34" s="44">
        <f t="shared" ca="1" si="15"/>
      </c>
      <c r="F34" s="44">
        <f t="shared" ca="1" si="15"/>
      </c>
      <c r="G34" s="44">
        <f t="shared" ca="1" si="15"/>
      </c>
      <c r="H34" s="44">
        <f t="shared" ca="1" si="15"/>
      </c>
      <c r="I34" s="44">
        <f t="shared" ca="1" si="15"/>
      </c>
      <c r="J34" s="44">
        <f t="shared" ca="1" si="15"/>
      </c>
      <c r="K34" s="44">
        <f t="shared" ca="1" si="15"/>
      </c>
      <c r="L34" s="44">
        <f t="shared" ca="1" si="15"/>
      </c>
      <c r="M34" s="44">
        <f t="shared" ca="1" si="15"/>
      </c>
      <c r="N34" s="45">
        <f ca="1">MIN(B34:M34)</f>
      </c>
    </row>
    <row r="60" spans="1:13" hidden="1" outlineLevel="1" x14ac:dyDescent="0.2">
      <c r="A60" s="43" t="s">
        <v>194</v>
      </c>
    </row>
    <row r="61" spans="1:13" hidden="1" outlineLevel="1" x14ac:dyDescent="0.2">
      <c r="A61" s="43" t="s">
        <v>195</v>
      </c>
      <c r="B61" s="46">
        <f t="shared" ref="B61:M61" ca="1" si="16">MAX(B$6,Dnes)</f>
      </c>
      <c r="C61" s="46">
        <f t="shared" ca="1" si="16"/>
      </c>
      <c r="D61" s="46">
        <f t="shared" ca="1" si="16"/>
      </c>
      <c r="E61" s="46">
        <f t="shared" ca="1" si="16"/>
      </c>
      <c r="F61" s="46">
        <f t="shared" ca="1" si="16"/>
      </c>
      <c r="G61" s="46">
        <f t="shared" ca="1" si="16"/>
      </c>
      <c r="H61" s="46">
        <f t="shared" ca="1" si="16"/>
      </c>
      <c r="I61" s="46">
        <f t="shared" ca="1" si="16"/>
      </c>
      <c r="J61" s="46">
        <f t="shared" ca="1" si="16"/>
      </c>
      <c r="K61" s="46">
        <f t="shared" ca="1" si="16"/>
      </c>
      <c r="L61" s="46">
        <f t="shared" ca="1" si="16"/>
      </c>
      <c r="M61" s="46">
        <f t="shared" ca="1" si="16"/>
      </c>
    </row>
    <row r="62" spans="1:13" hidden="1" outlineLevel="1" x14ac:dyDescent="0.2">
      <c r="A62" s="43" t="s">
        <v>196</v>
      </c>
      <c r="B62" s="47">
        <f t="shared" ref="B62:M62" si="17">YEAR(B$6)*12+MONTH(B$6)</f>
      </c>
      <c r="C62" s="47">
        <f t="shared" si="17"/>
      </c>
      <c r="D62" s="47">
        <f t="shared" si="17"/>
      </c>
      <c r="E62" s="47">
        <f t="shared" si="17"/>
      </c>
      <c r="F62" s="47">
        <f t="shared" si="17"/>
      </c>
      <c r="G62" s="47">
        <f t="shared" si="17"/>
      </c>
      <c r="H62" s="47">
        <f t="shared" si="17"/>
      </c>
      <c r="I62" s="47">
        <f t="shared" si="17"/>
      </c>
      <c r="J62" s="47">
        <f t="shared" si="17"/>
      </c>
      <c r="K62" s="47">
        <f t="shared" si="17"/>
      </c>
      <c r="L62" s="47">
        <f t="shared" si="17"/>
      </c>
      <c r="M62" s="47">
        <f t="shared" si="17"/>
      </c>
    </row>
    <row r="63" spans="1:13" hidden="1" outlineLevel="1" x14ac:dyDescent="0.2">
      <c r="A63" s="43" t="s">
        <v>197</v>
      </c>
      <c r="B63" s="47">
        <f t="shared" ref="B63:M63" si="18">YEAR(B$7)*12+MONTH(B$7)</f>
      </c>
      <c r="C63" s="47">
        <f t="shared" si="18"/>
      </c>
      <c r="D63" s="47">
        <f t="shared" si="18"/>
      </c>
      <c r="E63" s="47">
        <f t="shared" si="18"/>
      </c>
      <c r="F63" s="47">
        <f t="shared" si="18"/>
      </c>
      <c r="G63" s="47">
        <f t="shared" si="18"/>
      </c>
      <c r="H63" s="47">
        <f t="shared" si="18"/>
      </c>
      <c r="I63" s="47">
        <f t="shared" si="18"/>
      </c>
      <c r="J63" s="47">
        <f t="shared" si="18"/>
      </c>
      <c r="K63" s="47">
        <f t="shared" si="18"/>
      </c>
      <c r="L63" s="47">
        <f t="shared" si="18"/>
      </c>
      <c r="M63" s="47">
        <f t="shared" si="18"/>
      </c>
    </row>
    <row r="64" spans="1:13" hidden="1" outlineLevel="1" x14ac:dyDescent="0.2">
      <c r="A64" s="43" t="s">
        <v>198</v>
      </c>
      <c r="B64" s="46">
        <f t="shared" ref="B64:M64" si="19">DATE(YEAR(B$6),MONTH(B$6),1)-1</f>
      </c>
      <c r="C64" s="46">
        <f t="shared" si="19"/>
      </c>
      <c r="D64" s="46">
        <f t="shared" si="19"/>
      </c>
      <c r="E64" s="46">
        <f t="shared" si="19"/>
      </c>
      <c r="F64" s="46">
        <f t="shared" si="19"/>
      </c>
      <c r="G64" s="46">
        <f t="shared" si="19"/>
      </c>
      <c r="H64" s="46">
        <f t="shared" si="19"/>
      </c>
      <c r="I64" s="46">
        <f t="shared" si="19"/>
      </c>
      <c r="J64" s="46">
        <f t="shared" si="19"/>
      </c>
      <c r="K64" s="46">
        <f t="shared" si="19"/>
      </c>
      <c r="L64" s="46">
        <f t="shared" si="19"/>
      </c>
      <c r="M64" s="46">
        <f t="shared" si="19"/>
      </c>
    </row>
    <row r="65" spans="1:13" hidden="1" outlineLevel="1" x14ac:dyDescent="0.2">
      <c r="A65" s="43" t="s">
        <v>199</v>
      </c>
      <c r="B65" s="46">
        <f t="shared" ref="B65:M65" si="20">DATE(YEAR(B$7),MONTH(B$7),1)-1</f>
      </c>
      <c r="C65" s="46">
        <f t="shared" si="20"/>
      </c>
      <c r="D65" s="46">
        <f t="shared" si="20"/>
      </c>
      <c r="E65" s="46">
        <f t="shared" si="20"/>
      </c>
      <c r="F65" s="46">
        <f t="shared" si="20"/>
      </c>
      <c r="G65" s="46">
        <f t="shared" si="20"/>
      </c>
      <c r="H65" s="46">
        <f t="shared" si="20"/>
      </c>
      <c r="I65" s="46">
        <f t="shared" si="20"/>
      </c>
      <c r="J65" s="46">
        <f t="shared" si="20"/>
      </c>
      <c r="K65" s="46">
        <f t="shared" si="20"/>
      </c>
      <c r="L65" s="46">
        <f t="shared" si="20"/>
      </c>
      <c r="M65" s="46">
        <f t="shared" si="20"/>
      </c>
    </row>
    <row r="66" spans="1:13" hidden="1" outlineLevel="1" x14ac:dyDescent="0.2">
      <c r="A66" s="43" t="s">
        <v>200</v>
      </c>
      <c r="B66" s="47">
        <f t="shared" ref="B66:M66" si="21">DAY(EOMONTH(B$6,0))</f>
      </c>
      <c r="C66" s="47">
        <f t="shared" si="21"/>
      </c>
      <c r="D66" s="47">
        <f t="shared" si="21"/>
      </c>
      <c r="E66" s="47">
        <f t="shared" si="21"/>
      </c>
      <c r="F66" s="47">
        <f t="shared" si="21"/>
      </c>
      <c r="G66" s="47">
        <f t="shared" si="21"/>
      </c>
      <c r="H66" s="47">
        <f t="shared" si="21"/>
      </c>
      <c r="I66" s="47">
        <f t="shared" si="21"/>
      </c>
      <c r="J66" s="47">
        <f t="shared" si="21"/>
      </c>
      <c r="K66" s="47">
        <f t="shared" si="21"/>
      </c>
      <c r="L66" s="47">
        <f t="shared" si="21"/>
      </c>
      <c r="M66" s="47">
        <f t="shared" si="21"/>
      </c>
    </row>
    <row r="67" spans="1:13" hidden="1" outlineLevel="1" x14ac:dyDescent="0.2">
      <c r="A67" s="43" t="s">
        <v>201</v>
      </c>
      <c r="B67" s="47">
        <f t="shared" ref="B67:M67" si="22">DAY(EOMONTH(B$7,0))</f>
      </c>
      <c r="C67" s="47">
        <f t="shared" si="22"/>
      </c>
      <c r="D67" s="47">
        <f t="shared" si="22"/>
      </c>
      <c r="E67" s="47">
        <f t="shared" si="22"/>
      </c>
      <c r="F67" s="47">
        <f t="shared" si="22"/>
      </c>
      <c r="G67" s="47">
        <f t="shared" si="22"/>
      </c>
      <c r="H67" s="47">
        <f t="shared" si="22"/>
      </c>
      <c r="I67" s="47">
        <f t="shared" si="22"/>
      </c>
      <c r="J67" s="47">
        <f t="shared" si="22"/>
      </c>
      <c r="K67" s="47">
        <f t="shared" si="22"/>
      </c>
      <c r="L67" s="47">
        <f t="shared" si="22"/>
      </c>
      <c r="M67" s="47">
        <f t="shared" si="22"/>
      </c>
    </row>
  </sheetData>
  <mergeCells count="1">
    <mergeCell ref="D2:M3"/>
  </mergeCells>
  <conditionalFormatting sqref="B8:M8">
    <cfRule type="cellIs" dxfId="12" priority="4" operator="equal">
      <formula>"Aktuálne"</formula>
    </cfRule>
  </conditionalFormatting>
  <conditionalFormatting sqref="B32:M32">
    <cfRule type="expression" dxfId="11" priority="2">
      <formula>B32&lt;B33</formula>
    </cfRule>
  </conditionalFormatting>
  <conditionalFormatting sqref="B34:N34">
    <cfRule type="cellIs" dxfId="10" priority="3" operator="less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N505"/>
  <sheetViews>
    <sheetView showGridLines="0" zoomScaleNormal="100" workbookViewId="0">
      <pane ySplit="5" topLeftCell="A6" activePane="bottomLeft" state="frozen"/>
      <selection pane="bottomLeft" activeCell="E21" sqref="E21"/>
    </sheetView>
  </sheetViews>
  <sheetFormatPr baseColWidth="10" defaultColWidth="8.6640625" defaultRowHeight="15" outlineLevelCol="1" x14ac:dyDescent="0.2"/>
  <cols>
    <col min="1" max="1" width="14" customWidth="1"/>
    <col min="2" max="2" width="26" customWidth="1"/>
    <col min="3" max="3" width="30" customWidth="1"/>
    <col min="4" max="4" width="22" customWidth="1"/>
    <col min="5" max="6" width="12" customWidth="1"/>
    <col min="7" max="7" width="14" customWidth="1"/>
    <col min="8" max="8" width="10" customWidth="1"/>
    <col min="9" max="9" width="14" customWidth="1"/>
    <col min="10" max="10" width="30" customWidth="1"/>
    <col min="11" max="13" width="8" hidden="1" customWidth="1" outlineLevel="1"/>
    <col min="14" max="14" width="8.6640625" collapsed="1"/>
  </cols>
  <sheetData>
    <row r="1" spans="1:13" ht="18" x14ac:dyDescent="0.2">
      <c r="A1" s="3" t="s">
        <v>18</v>
      </c>
    </row>
    <row r="2" spans="1:13" ht="30" customHeight="1" x14ac:dyDescent="0.2">
      <c r="A2" s="1" t="s">
        <v>19</v>
      </c>
      <c r="B2" s="1"/>
      <c r="C2" s="1"/>
      <c r="D2" s="1"/>
      <c r="E2" s="1"/>
      <c r="F2" s="1"/>
      <c r="G2" s="1"/>
      <c r="H2" s="1"/>
      <c r="I2" s="1"/>
      <c r="J2" s="1"/>
    </row>
    <row r="3" spans="1:13" ht="25.5" customHeight="1" x14ac:dyDescent="0.2">
      <c r="A3" s="2" t="s">
        <v>20</v>
      </c>
      <c r="B3" s="2"/>
      <c r="C3" s="2"/>
      <c r="D3" s="2"/>
      <c r="E3" s="2"/>
      <c r="F3" s="2"/>
      <c r="G3" s="2"/>
      <c r="H3" s="2"/>
      <c r="I3" s="2"/>
      <c r="J3" s="2"/>
    </row>
    <row r="5" spans="1:13" ht="30" customHeight="1" x14ac:dyDescent="0.2">
      <c r="A5" s="49" t="s">
        <v>21</v>
      </c>
      <c r="B5" s="49" t="s">
        <v>22</v>
      </c>
      <c r="C5" s="49" t="s">
        <v>23</v>
      </c>
      <c r="D5" s="49" t="s">
        <v>24</v>
      </c>
      <c r="E5" s="49" t="s">
        <v>25</v>
      </c>
      <c r="F5" s="49" t="s">
        <v>26</v>
      </c>
      <c r="G5" s="49" t="s">
        <v>27</v>
      </c>
      <c r="H5" s="49" t="s">
        <v>28</v>
      </c>
      <c r="I5" s="49" t="s">
        <v>29</v>
      </c>
      <c r="J5" s="49" t="s">
        <v>4</v>
      </c>
      <c r="K5" s="49" t="s">
        <v>30</v>
      </c>
      <c r="L5" s="49" t="s">
        <v>31</v>
      </c>
      <c r="M5" s="49" t="s">
        <v>32</v>
      </c>
    </row>
    <row r="6" spans="1:13" x14ac:dyDescent="0.2">
      <c r="A6" s="50">
        <f>DATE(YEAR(Dnes),MONTH(Dnes)+1,10)</f>
      </c>
      <c r="B6" s="51" t="inlineStr">
        <is>
          <t xml:space="preserve">Mzdy</t>
        </is>
      </c>
      <c r="C6" s="51" t="inlineStr">
        <is>
          <t xml:space="preserve">Čisté mzdy zamestnancov</t>
        </is>
      </c>
      <c r="D6" s="51" t="inlineStr">
        <is>
          <t xml:space="preserve">Zamestnanci</t>
        </is>
      </c>
      <c r="E6" s="52">
        <v>3950</v>
      </c>
      <c r="F6" s="53">
        <v>12</v>
      </c>
      <c r="G6" s="51" t="inlineStr">
        <is>
          <t xml:space="preserve">Odhad</t>
        </is>
      </c>
      <c r="H6" s="54">
        <f>IF(B6="","",IFERROR(INDEX(Zoznamy!$B$5:$B$13,MATCH(B6,Zoznamy!$A$5:$A$13,0)),"?"))</f>
      </c>
      <c r="I6" s="55">
        <f>IF(A6="","",EDATE(A6,M6-1))</f>
      </c>
      <c r="J6" s="51" t="inlineStr">
        <is>
          <t xml:space="preserve">PRÍKLAD – prepíš</t>
        </is>
      </c>
      <c r="K6" s="43">
        <f>IF(A6="",0,YEAR(A6)*12+MONTH(A6))</f>
      </c>
      <c r="L6" s="43">
        <f>IF(A6="",0,DAY(A6))</f>
      </c>
      <c r="M6" s="43">
        <f>MAX(1,F6)</f>
      </c>
    </row>
    <row r="7" spans="1:13" x14ac:dyDescent="0.2">
      <c r="A7" s="50">
        <f>DATE(YEAR(Dnes),MONTH(Dnes)+1,8)</f>
      </c>
      <c r="B7" s="51" t="inlineStr">
        <is>
          <t xml:space="preserve">Odvody (SP, ZP)</t>
        </is>
      </c>
      <c r="C7" s="51" t="inlineStr">
        <is>
          <t xml:space="preserve">Odvody SP a ZP za mzdy</t>
        </is>
      </c>
      <c r="D7" s="51" t="inlineStr">
        <is>
          <t xml:space="preserve">Sociálna a zdravotná poisťovňa</t>
        </is>
      </c>
      <c r="E7" s="52">
        <v>1600</v>
      </c>
      <c r="F7" s="53">
        <v>12</v>
      </c>
      <c r="G7" s="51" t="inlineStr">
        <is>
          <t xml:space="preserve">Odhad</t>
        </is>
      </c>
      <c r="H7" s="54">
        <f>IF(B7="","",IFERROR(INDEX(Zoznamy!$B$5:$B$13,MATCH(B7,Zoznamy!$A$5:$A$13,0)),"?"))</f>
      </c>
      <c r="I7" s="55">
        <f>IF(A7="","",EDATE(A7,M7-1))</f>
      </c>
      <c r="J7" s="51" t="inlineStr">
        <is>
          <t xml:space="preserve">PRÍKLAD – prepíš</t>
        </is>
      </c>
      <c r="K7" s="43">
        <f>IF(A7="",0,YEAR(A7)*12+MONTH(A7))</f>
      </c>
      <c r="L7" s="43">
        <f>IF(A7="",0,DAY(A7))</f>
      </c>
      <c r="M7" s="43">
        <f>MAX(1,F7)</f>
      </c>
    </row>
    <row r="8" spans="1:13" x14ac:dyDescent="0.2">
      <c r="A8" s="50">
        <f>DATE(YEAR(Dnes),MONTH(Dnes)+1,5)</f>
      </c>
      <c r="B8" s="51" t="inlineStr">
        <is>
          <t xml:space="preserve">Nájom a energie</t>
        </is>
      </c>
      <c r="C8" s="51" t="inlineStr">
        <is>
          <t xml:space="preserve">Nájom kancelárie</t>
        </is>
      </c>
      <c r="D8" s="51" t="inlineStr">
        <is>
          <t xml:space="preserve">Centrum Office s.r.o.</t>
        </is>
      </c>
      <c r="E8" s="52">
        <v>650</v>
      </c>
      <c r="F8" s="53">
        <v>12</v>
      </c>
      <c r="G8" s="51" t="inlineStr">
        <is>
          <t xml:space="preserve">Odhad</t>
        </is>
      </c>
      <c r="H8" s="54">
        <f>IF(B8="","",IFERROR(INDEX(Zoznamy!$B$5:$B$13,MATCH(B8,Zoznamy!$A$5:$A$13,0)),"?"))</f>
      </c>
      <c r="I8" s="55">
        <f>IF(A8="","",EDATE(A8,M8-1))</f>
      </c>
      <c r="J8" s="51" t="inlineStr">
        <is>
          <t xml:space="preserve">PRÍKLAD – prepíš</t>
        </is>
      </c>
      <c r="K8" s="43">
        <f>IF(A8="",0,YEAR(A8)*12+MONTH(A8))</f>
      </c>
      <c r="L8" s="43">
        <f>IF(A8="",0,DAY(A8))</f>
      </c>
      <c r="M8" s="43">
        <f>MAX(1,F8)</f>
      </c>
    </row>
    <row r="9" spans="1:13" x14ac:dyDescent="0.2">
      <c r="A9" s="50">
        <f>DATE(YEAR(Dnes),MONTH(Dnes)+1,20)</f>
      </c>
      <c r="B9" s="51" t="inlineStr">
        <is>
          <t xml:space="preserve">Nájom a energie</t>
        </is>
      </c>
      <c r="C9" s="51" t="inlineStr">
        <is>
          <t xml:space="preserve">Elektrina a plyn</t>
        </is>
      </c>
      <c r="D9" s="51" t="inlineStr">
        <is>
          <t xml:space="preserve">Energetik a.s.</t>
        </is>
      </c>
      <c r="E9" s="52">
        <v>120</v>
      </c>
      <c r="F9" s="53">
        <v>12</v>
      </c>
      <c r="G9" s="51" t="inlineStr">
        <is>
          <t xml:space="preserve">Odhad</t>
        </is>
      </c>
      <c r="H9" s="54">
        <f>IF(B9="","",IFERROR(INDEX(Zoznamy!$B$5:$B$13,MATCH(B9,Zoznamy!$A$5:$A$13,0)),"?"))</f>
      </c>
      <c r="I9" s="55">
        <f>IF(A9="","",EDATE(A9,M9-1))</f>
      </c>
      <c r="J9" s="51" t="inlineStr">
        <is>
          <t xml:space="preserve">PRÍKLAD – prepíš</t>
        </is>
      </c>
      <c r="K9" s="43">
        <f>IF(A9="",0,YEAR(A9)*12+MONTH(A9))</f>
      </c>
      <c r="L9" s="43">
        <f>IF(A9="",0,DAY(A9))</f>
      </c>
      <c r="M9" s="43">
        <f>MAX(1,F9)</f>
      </c>
    </row>
    <row r="10" spans="1:13" x14ac:dyDescent="0.2">
      <c r="A10" s="50">
        <f>DATE(YEAR(Dnes),MONTH(Dnes)+1,15)</f>
      </c>
      <c r="B10" s="51" t="inlineStr">
        <is>
          <t xml:space="preserve">Leasing a úvery</t>
        </is>
      </c>
      <c r="C10" s="51" t="inlineStr">
        <is>
          <t xml:space="preserve">Splátka leasingu – auto</t>
        </is>
      </c>
      <c r="D10" s="51" t="inlineStr">
        <is>
          <t xml:space="preserve">Leasing Plus s.r.o.</t>
        </is>
      </c>
      <c r="E10" s="52">
        <v>420</v>
      </c>
      <c r="F10" s="53">
        <v>24</v>
      </c>
      <c r="G10" s="51" t="inlineStr">
        <is>
          <t xml:space="preserve">Odhad</t>
        </is>
      </c>
      <c r="H10" s="54">
        <f>IF(B10="","",IFERROR(INDEX(Zoznamy!$B$5:$B$13,MATCH(B10,Zoznamy!$A$5:$A$13,0)),"?"))</f>
      </c>
      <c r="I10" s="55">
        <f>IF(A10="","",EDATE(A10,M10-1))</f>
      </c>
      <c r="J10" s="51" t="inlineStr">
        <is>
          <t xml:space="preserve">PRÍKLAD – prepíš</t>
        </is>
      </c>
      <c r="K10" s="43">
        <f>IF(A10="",0,YEAR(A10)*12+MONTH(A10))</f>
      </c>
      <c r="L10" s="43">
        <f>IF(A10="",0,DAY(A10))</f>
      </c>
      <c r="M10" s="43">
        <f>MAX(1,F10)</f>
      </c>
    </row>
    <row r="11" spans="1:13" x14ac:dyDescent="0.2">
      <c r="A11" s="50">
        <f>DATE(YEAR(Dnes),MONTH(Dnes)+1,25)</f>
      </c>
      <c r="B11" s="51" t="inlineStr">
        <is>
          <t xml:space="preserve">DPH</t>
        </is>
      </c>
      <c r="C11" s="51" t="inlineStr">
        <is>
          <t xml:space="preserve">DPH za aktuálny mesiac</t>
        </is>
      </c>
      <c r="D11" s="51" t="inlineStr">
        <is>
          <t xml:space="preserve">Finančná správa SR</t>
        </is>
      </c>
      <c r="E11" s="52">
        <v>1900</v>
      </c>
      <c r="F11" s="53">
        <v>1</v>
      </c>
      <c r="G11" s="51" t="inlineStr">
        <is>
          <t xml:space="preserve">Odhad</t>
        </is>
      </c>
      <c r="H11" s="54">
        <f>IF(B11="","",IFERROR(INDEX(Zoznamy!$B$5:$B$13,MATCH(B11,Zoznamy!$A$5:$A$13,0)),"?"))</f>
      </c>
      <c r="I11" s="55">
        <f>IF(A11="","",EDATE(A11,M11-1))</f>
      </c>
      <c r="J11" s="51" t="inlineStr">
        <is>
          <t xml:space="preserve">PRÍKLAD – prepíš</t>
        </is>
      </c>
      <c r="K11" s="43">
        <f>IF(A11="",0,YEAR(A11)*12+MONTH(A11))</f>
      </c>
      <c r="L11" s="43">
        <f>IF(A11="",0,DAY(A11))</f>
      </c>
      <c r="M11" s="43">
        <f>MAX(1,F11)</f>
      </c>
    </row>
    <row r="12" spans="1:13" x14ac:dyDescent="0.2">
      <c r="A12" s="50">
        <f>DATE(YEAR(Dnes),MONTH(Dnes)+3,0)</f>
      </c>
      <c r="B12" s="51" t="inlineStr">
        <is>
          <t xml:space="preserve">Dane a preddavky</t>
        </is>
      </c>
      <c r="C12" s="51" t="inlineStr">
        <is>
          <t xml:space="preserve">Preddavok na daň z príjmov</t>
        </is>
      </c>
      <c r="D12" s="51" t="inlineStr">
        <is>
          <t xml:space="preserve">Finančná správa SR</t>
        </is>
      </c>
      <c r="E12" s="52">
        <v>850</v>
      </c>
      <c r="F12" s="53">
        <v>1</v>
      </c>
      <c r="G12" s="51" t="inlineStr">
        <is>
          <t xml:space="preserve">Odhad</t>
        </is>
      </c>
      <c r="H12" s="54">
        <f>IF(B12="","",IFERROR(INDEX(Zoznamy!$B$5:$B$13,MATCH(B12,Zoznamy!$A$5:$A$13,0)),"?"))</f>
      </c>
      <c r="I12" s="55">
        <f>IF(A12="","",EDATE(A12,M12-1))</f>
      </c>
      <c r="J12" s="51" t="inlineStr">
        <is>
          <t xml:space="preserve">PRÍKLAD – prepíš</t>
        </is>
      </c>
      <c r="K12" s="43">
        <f>IF(A12="",0,YEAR(A12)*12+MONTH(A12))</f>
      </c>
      <c r="L12" s="43">
        <f>IF(A12="",0,DAY(A12))</f>
      </c>
      <c r="M12" s="43">
        <f>MAX(1,F12)</f>
      </c>
    </row>
    <row r="13" spans="1:13" x14ac:dyDescent="0.2">
      <c r="A13" s="50">
        <f>DATE(YEAR(Dnes),MONTH(Dnes)+1,12)</f>
      </c>
      <c r="B13" s="51" t="inlineStr">
        <is>
          <t xml:space="preserve">Ostatné výdavky</t>
        </is>
      </c>
      <c r="C13" s="51" t="inlineStr">
        <is>
          <t xml:space="preserve">Telefón, internet, softvér</t>
        </is>
      </c>
      <c r="D13" s="51" t="inlineStr">
        <is>
          <t xml:space="preserve">Rôzni dodávatelia</t>
        </is>
      </c>
      <c r="E13" s="52">
        <v>260</v>
      </c>
      <c r="F13" s="53">
        <v>12</v>
      </c>
      <c r="G13" s="51" t="inlineStr">
        <is>
          <t xml:space="preserve">Odhad</t>
        </is>
      </c>
      <c r="H13" s="54">
        <f>IF(B13="","",IFERROR(INDEX(Zoznamy!$B$5:$B$13,MATCH(B13,Zoznamy!$A$5:$A$13,0)),"?"))</f>
      </c>
      <c r="I13" s="55">
        <f>IF(A13="","",EDATE(A13,M13-1))</f>
      </c>
      <c r="J13" s="51" t="inlineStr">
        <is>
          <t xml:space="preserve">PRÍKLAD – prepíš</t>
        </is>
      </c>
      <c r="K13" s="43">
        <f>IF(A13="",0,YEAR(A13)*12+MONTH(A13))</f>
      </c>
      <c r="L13" s="43">
        <f>IF(A13="",0,DAY(A13))</f>
      </c>
      <c r="M13" s="43">
        <f>MAX(1,F13)</f>
      </c>
    </row>
    <row r="14" spans="1:13" x14ac:dyDescent="0.2">
      <c r="A14" s="50">
        <f>DATE(YEAR(Dnes),MONTH(Dnes)+1,20)</f>
      </c>
      <c r="B14" s="51" t="inlineStr">
        <is>
          <t xml:space="preserve">Tržby – plánované zákazky</t>
        </is>
      </c>
      <c r="C14" s="51" t="inlineStr">
        <is>
          <t xml:space="preserve">Mesačná podpora – zmluva</t>
        </is>
      </c>
      <c r="D14" s="51" t="inlineStr">
        <is>
          <t xml:space="preserve">Gama Services a.s.</t>
        </is>
      </c>
      <c r="E14" s="52">
        <v>1200</v>
      </c>
      <c r="F14" s="53">
        <v>12</v>
      </c>
      <c r="G14" s="51" t="inlineStr">
        <is>
          <t xml:space="preserve">Odhad</t>
        </is>
      </c>
      <c r="H14" s="54">
        <f>IF(B14="","",IFERROR(INDEX(Zoznamy!$B$5:$B$13,MATCH(B14,Zoznamy!$A$5:$A$13,0)),"?"))</f>
      </c>
      <c r="I14" s="55">
        <f>IF(A14="","",EDATE(A14,M14-1))</f>
      </c>
      <c r="J14" s="51" t="inlineStr">
        <is>
          <t xml:space="preserve">PRÍKLAD – prepíš</t>
        </is>
      </c>
      <c r="K14" s="43">
        <f>IF(A14="",0,YEAR(A14)*12+MONTH(A14))</f>
      </c>
      <c r="L14" s="43">
        <f>IF(A14="",0,DAY(A14))</f>
      </c>
      <c r="M14" s="43">
        <f>MAX(1,F14)</f>
      </c>
    </row>
    <row r="15" spans="1:13" x14ac:dyDescent="0.2">
      <c r="A15" s="50">
        <f>Dnes+52</f>
      </c>
      <c r="B15" s="51" t="inlineStr">
        <is>
          <t xml:space="preserve">Tržby – plánované zákazky</t>
        </is>
      </c>
      <c r="C15" s="51" t="inlineStr">
        <is>
          <t xml:space="preserve">Nová zákazka – 1. fáza</t>
        </is>
      </c>
      <c r="D15" s="51" t="inlineStr">
        <is>
          <t xml:space="preserve">Klient s.r.o.</t>
        </is>
      </c>
      <c r="E15" s="52">
        <v>4000</v>
      </c>
      <c r="F15" s="53">
        <v>1</v>
      </c>
      <c r="G15" s="51" t="inlineStr">
        <is>
          <t xml:space="preserve">Odhad</t>
        </is>
      </c>
      <c r="H15" s="54">
        <f>IF(B15="","",IFERROR(INDEX(Zoznamy!$B$5:$B$13,MATCH(B15,Zoznamy!$A$5:$A$13,0)),"?"))</f>
      </c>
      <c r="I15" s="55">
        <f>IF(A15="","",EDATE(A15,M15-1))</f>
      </c>
      <c r="J15" s="51" t="inlineStr">
        <is>
          <t xml:space="preserve">PRÍKLAD – prepíš</t>
        </is>
      </c>
      <c r="K15" s="43">
        <f>IF(A15="",0,YEAR(A15)*12+MONTH(A15))</f>
      </c>
      <c r="L15" s="43">
        <f>IF(A15="",0,DAY(A15))</f>
      </c>
      <c r="M15" s="43">
        <f>MAX(1,F15)</f>
      </c>
    </row>
    <row r="16" spans="1:13" x14ac:dyDescent="0.2">
      <c r="A16" s="50">
        <f>Dnes+95</f>
      </c>
      <c r="B16" s="51" t="inlineStr">
        <is>
          <t xml:space="preserve">Tržby – plánované zákazky</t>
        </is>
      </c>
      <c r="C16" s="51" t="inlineStr">
        <is>
          <t xml:space="preserve">Nová zákazka – záverečná platba</t>
        </is>
      </c>
      <c r="D16" s="51" t="inlineStr">
        <is>
          <t xml:space="preserve">Klient s.r.o.</t>
        </is>
      </c>
      <c r="E16" s="52">
        <v>6000</v>
      </c>
      <c r="F16" s="53">
        <v>1</v>
      </c>
      <c r="G16" s="51" t="inlineStr">
        <is>
          <t xml:space="preserve">Odhad</t>
        </is>
      </c>
      <c r="H16" s="54">
        <f>IF(B16="","",IFERROR(INDEX(Zoznamy!$B$5:$B$13,MATCH(B16,Zoznamy!$A$5:$A$13,0)),"?"))</f>
      </c>
      <c r="I16" s="55">
        <f>IF(A16="","",EDATE(A16,M16-1))</f>
      </c>
      <c r="J16" s="51" t="inlineStr">
        <is>
          <t xml:space="preserve">PRÍKLAD – prepíš</t>
        </is>
      </c>
      <c r="K16" s="43">
        <f>IF(A16="",0,YEAR(A16)*12+MONTH(A16))</f>
      </c>
      <c r="L16" s="43">
        <f>IF(A16="",0,DAY(A16))</f>
      </c>
      <c r="M16" s="43">
        <f>MAX(1,F16)</f>
      </c>
    </row>
    <row r="17" spans="1:13" x14ac:dyDescent="0.2">
      <c r="A17" s="50">
        <f>DATE(YEAR(Dnes),MONTH(Dnes)+3,20)</f>
      </c>
      <c r="B17" s="51" t="inlineStr">
        <is>
          <t xml:space="preserve">Tržby – plánované zákazky</t>
        </is>
      </c>
      <c r="C17" s="51" t="inlineStr">
        <is>
          <t xml:space="preserve">Bežné zákazky – mesačný odhad</t>
        </is>
      </c>
      <c r="D17" s="51" t="inlineStr">
        <is>
          <t xml:space="preserve">Rôzni klienti</t>
        </is>
      </c>
      <c r="E17" s="52">
        <v>6500</v>
      </c>
      <c r="F17" s="53">
        <v>9</v>
      </c>
      <c r="G17" s="51" t="inlineStr">
        <is>
          <t xml:space="preserve">Odhad</t>
        </is>
      </c>
      <c r="H17" s="54">
        <f>IF(B17="","",IFERROR(INDEX(Zoznamy!$B$5:$B$13,MATCH(B17,Zoznamy!$A$5:$A$13,0)),"?"))</f>
      </c>
      <c r="I17" s="55">
        <f>IF(A17="","",EDATE(A17,M17-1))</f>
      </c>
      <c r="J17" s="51" t="inlineStr">
        <is>
          <t xml:space="preserve">PRÍKLAD – prepíš</t>
        </is>
      </c>
      <c r="K17" s="43">
        <f>IF(A17="",0,YEAR(A17)*12+MONTH(A17))</f>
      </c>
      <c r="L17" s="43">
        <f>IF(A17="",0,DAY(A17))</f>
      </c>
      <c r="M17" s="43">
        <f>MAX(1,F17)</f>
      </c>
    </row>
    <row r="18" spans="1:13" x14ac:dyDescent="0.2">
      <c r="A18" s="50">
        <f>Dnes+6</f>
      </c>
      <c r="B18" s="51" t="inlineStr">
        <is>
          <t xml:space="preserve">Tržby – plánované zákazky</t>
        </is>
      </c>
      <c r="C18" s="51" t="inlineStr">
        <is>
          <t xml:space="preserve">Integrácia e-shopu (už vo Flexi ako FV-0124)</t>
        </is>
      </c>
      <c r="D18" s="51" t="inlineStr">
        <is>
          <t xml:space="preserve">Beta Obchod s.r.o.</t>
        </is>
      </c>
      <c r="E18" s="52">
        <v>1850</v>
      </c>
      <c r="F18" s="53">
        <v>1</v>
      </c>
      <c r="G18" s="51" t="inlineStr">
        <is>
          <t xml:space="preserve">Vyfakturované</t>
        </is>
      </c>
      <c r="H18" s="54">
        <f>IF(B18="","",IFERROR(INDEX(Zoznamy!$B$5:$B$13,MATCH(B18,Zoznamy!$A$5:$A$13,0)),"?"))</f>
      </c>
      <c r="I18" s="55">
        <f>IF(A18="","",EDATE(A18,M18-1))</f>
      </c>
      <c r="J18" s="51" t="inlineStr">
        <is>
          <t xml:space="preserve">PRÍKLAD – prepíš</t>
        </is>
      </c>
      <c r="K18" s="43">
        <f>IF(A18="",0,YEAR(A18)*12+MONTH(A18))</f>
      </c>
      <c r="L18" s="43">
        <f>IF(A18="",0,DAY(A18))</f>
      </c>
      <c r="M18" s="43">
        <f>MAX(1,F18)</f>
      </c>
    </row>
    <row r="19" spans="1:13" x14ac:dyDescent="0.2">
      <c r="A19" s="50"/>
      <c r="B19" s="51"/>
      <c r="C19" s="51"/>
      <c r="D19" s="51"/>
      <c r="E19" s="52"/>
      <c r="F19" s="53"/>
      <c r="G19" s="51"/>
      <c r="H19" s="54">
        <f>IF(B19="","",IFERROR(INDEX(Zoznamy!$B$5:$B$13,MATCH(B19,Zoznamy!$A$5:$A$13,0)),"?"))</f>
      </c>
      <c r="I19" s="55">
        <f>IF(A19="","",EDATE(A19,M19-1))</f>
      </c>
      <c r="J19" s="51"/>
      <c r="K19" s="43">
        <f>IF(A19="",0,YEAR(A19)*12+MONTH(A19))</f>
      </c>
      <c r="L19" s="43">
        <f>IF(A19="",0,DAY(A19))</f>
      </c>
      <c r="M19" s="43">
        <f>MAX(1,F19)</f>
      </c>
    </row>
    <row r="20" spans="1:13" x14ac:dyDescent="0.2">
      <c r="A20" s="50"/>
      <c r="B20" s="51"/>
      <c r="C20" s="51"/>
      <c r="D20" s="51"/>
      <c r="E20" s="52"/>
      <c r="F20" s="53"/>
      <c r="G20" s="51"/>
      <c r="H20" s="54">
        <f>IF(B20="","",IFERROR(INDEX(Zoznamy!$B$5:$B$13,MATCH(B20,Zoznamy!$A$5:$A$13,0)),"?"))</f>
      </c>
      <c r="I20" s="55">
        <f>IF(A20="","",EDATE(A20,M20-1))</f>
      </c>
      <c r="J20" s="51"/>
      <c r="K20" s="43">
        <f>IF(A20="",0,YEAR(A20)*12+MONTH(A20))</f>
      </c>
      <c r="L20" s="43">
        <f>IF(A20="",0,DAY(A20))</f>
      </c>
      <c r="M20" s="43">
        <f>MAX(1,F20)</f>
      </c>
    </row>
    <row r="21" spans="1:13" x14ac:dyDescent="0.2">
      <c r="A21" s="50"/>
      <c r="B21" s="51"/>
      <c r="C21" s="51"/>
      <c r="D21" s="51"/>
      <c r="E21" s="52"/>
      <c r="F21" s="53"/>
      <c r="G21" s="51"/>
      <c r="H21" s="54">
        <f>IF(B21="","",IFERROR(INDEX(Zoznamy!$B$5:$B$13,MATCH(B21,Zoznamy!$A$5:$A$13,0)),"?"))</f>
      </c>
      <c r="I21" s="55">
        <f>IF(A21="","",EDATE(A21,M21-1))</f>
      </c>
      <c r="J21" s="51"/>
      <c r="K21" s="43">
        <f>IF(A21="",0,YEAR(A21)*12+MONTH(A21))</f>
      </c>
      <c r="L21" s="43">
        <f>IF(A21="",0,DAY(A21))</f>
      </c>
      <c r="M21" s="43">
        <f>MAX(1,F21)</f>
      </c>
    </row>
    <row r="22" spans="1:13" x14ac:dyDescent="0.2">
      <c r="A22" s="50"/>
      <c r="B22" s="51"/>
      <c r="C22" s="51"/>
      <c r="D22" s="51"/>
      <c r="E22" s="52"/>
      <c r="F22" s="53"/>
      <c r="G22" s="51"/>
      <c r="H22" s="54">
        <f>IF(B22="","",IFERROR(INDEX(Zoznamy!$B$5:$B$13,MATCH(B22,Zoznamy!$A$5:$A$13,0)),"?"))</f>
      </c>
      <c r="I22" s="55">
        <f>IF(A22="","",EDATE(A22,M22-1))</f>
      </c>
      <c r="J22" s="51"/>
      <c r="K22" s="43">
        <f>IF(A22="",0,YEAR(A22)*12+MONTH(A22))</f>
      </c>
      <c r="L22" s="43">
        <f>IF(A22="",0,DAY(A22))</f>
      </c>
      <c r="M22" s="43">
        <f>MAX(1,F22)</f>
      </c>
    </row>
    <row r="23" spans="1:13" x14ac:dyDescent="0.2">
      <c r="A23" s="50"/>
      <c r="B23" s="51"/>
      <c r="C23" s="51"/>
      <c r="D23" s="51"/>
      <c r="E23" s="52"/>
      <c r="F23" s="53"/>
      <c r="G23" s="51"/>
      <c r="H23" s="54">
        <f>IF(B23="","",IFERROR(INDEX(Zoznamy!$B$5:$B$13,MATCH(B23,Zoznamy!$A$5:$A$13,0)),"?"))</f>
      </c>
      <c r="I23" s="55">
        <f>IF(A23="","",EDATE(A23,M23-1))</f>
      </c>
      <c r="J23" s="51"/>
      <c r="K23" s="43">
        <f>IF(A23="",0,YEAR(A23)*12+MONTH(A23))</f>
      </c>
      <c r="L23" s="43">
        <f>IF(A23="",0,DAY(A23))</f>
      </c>
      <c r="M23" s="43">
        <f>MAX(1,F23)</f>
      </c>
    </row>
    <row r="24" spans="1:13" x14ac:dyDescent="0.2">
      <c r="A24" s="50"/>
      <c r="B24" s="51"/>
      <c r="C24" s="51"/>
      <c r="D24" s="51"/>
      <c r="E24" s="52"/>
      <c r="F24" s="53"/>
      <c r="G24" s="51"/>
      <c r="H24" s="54">
        <f>IF(B24="","",IFERROR(INDEX(Zoznamy!$B$5:$B$13,MATCH(B24,Zoznamy!$A$5:$A$13,0)),"?"))</f>
      </c>
      <c r="I24" s="55">
        <f>IF(A24="","",EDATE(A24,M24-1))</f>
      </c>
      <c r="J24" s="51"/>
      <c r="K24" s="43">
        <f>IF(A24="",0,YEAR(A24)*12+MONTH(A24))</f>
      </c>
      <c r="L24" s="43">
        <f>IF(A24="",0,DAY(A24))</f>
      </c>
      <c r="M24" s="43">
        <f>MAX(1,F24)</f>
      </c>
    </row>
    <row r="25" spans="1:13" x14ac:dyDescent="0.2">
      <c r="A25" s="50"/>
      <c r="B25" s="51"/>
      <c r="C25" s="51"/>
      <c r="D25" s="51"/>
      <c r="E25" s="52"/>
      <c r="F25" s="53"/>
      <c r="G25" s="51"/>
      <c r="H25" s="54">
        <f>IF(B25="","",IFERROR(INDEX(Zoznamy!$B$5:$B$13,MATCH(B25,Zoznamy!$A$5:$A$13,0)),"?"))</f>
      </c>
      <c r="I25" s="55">
        <f>IF(A25="","",EDATE(A25,M25-1))</f>
      </c>
      <c r="J25" s="51"/>
      <c r="K25" s="43">
        <f>IF(A25="",0,YEAR(A25)*12+MONTH(A25))</f>
      </c>
      <c r="L25" s="43">
        <f>IF(A25="",0,DAY(A25))</f>
      </c>
      <c r="M25" s="43">
        <f>MAX(1,F25)</f>
      </c>
    </row>
    <row r="26" spans="1:13" x14ac:dyDescent="0.2">
      <c r="A26" s="50"/>
      <c r="B26" s="51"/>
      <c r="C26" s="51"/>
      <c r="D26" s="51"/>
      <c r="E26" s="52"/>
      <c r="F26" s="53"/>
      <c r="G26" s="51"/>
      <c r="H26" s="54">
        <f>IF(B26="","",IFERROR(INDEX(Zoznamy!$B$5:$B$13,MATCH(B26,Zoznamy!$A$5:$A$13,0)),"?"))</f>
      </c>
      <c r="I26" s="55">
        <f>IF(A26="","",EDATE(A26,M26-1))</f>
      </c>
      <c r="J26" s="51"/>
      <c r="K26" s="43">
        <f>IF(A26="",0,YEAR(A26)*12+MONTH(A26))</f>
      </c>
      <c r="L26" s="43">
        <f>IF(A26="",0,DAY(A26))</f>
      </c>
      <c r="M26" s="43">
        <f>MAX(1,F26)</f>
      </c>
    </row>
    <row r="27" spans="1:13" x14ac:dyDescent="0.2">
      <c r="A27" s="50"/>
      <c r="B27" s="51"/>
      <c r="C27" s="51"/>
      <c r="D27" s="51"/>
      <c r="E27" s="52"/>
      <c r="F27" s="53"/>
      <c r="G27" s="51"/>
      <c r="H27" s="54">
        <f>IF(B27="","",IFERROR(INDEX(Zoznamy!$B$5:$B$13,MATCH(B27,Zoznamy!$A$5:$A$13,0)),"?"))</f>
      </c>
      <c r="I27" s="55">
        <f>IF(A27="","",EDATE(A27,M27-1))</f>
      </c>
      <c r="J27" s="51"/>
      <c r="K27" s="43">
        <f>IF(A27="",0,YEAR(A27)*12+MONTH(A27))</f>
      </c>
      <c r="L27" s="43">
        <f>IF(A27="",0,DAY(A27))</f>
      </c>
      <c r="M27" s="43">
        <f>MAX(1,F27)</f>
      </c>
    </row>
    <row r="28" spans="1:13" x14ac:dyDescent="0.2">
      <c r="A28" s="50"/>
      <c r="B28" s="51"/>
      <c r="C28" s="51"/>
      <c r="D28" s="51"/>
      <c r="E28" s="52"/>
      <c r="F28" s="53"/>
      <c r="G28" s="51"/>
      <c r="H28" s="54">
        <f>IF(B28="","",IFERROR(INDEX(Zoznamy!$B$5:$B$13,MATCH(B28,Zoznamy!$A$5:$A$13,0)),"?"))</f>
      </c>
      <c r="I28" s="55">
        <f>IF(A28="","",EDATE(A28,M28-1))</f>
      </c>
      <c r="J28" s="51"/>
      <c r="K28" s="43">
        <f>IF(A28="",0,YEAR(A28)*12+MONTH(A28))</f>
      </c>
      <c r="L28" s="43">
        <f>IF(A28="",0,DAY(A28))</f>
      </c>
      <c r="M28" s="43">
        <f>MAX(1,F28)</f>
      </c>
    </row>
    <row r="29" spans="1:13" x14ac:dyDescent="0.2">
      <c r="A29" s="50"/>
      <c r="B29" s="51"/>
      <c r="C29" s="51"/>
      <c r="D29" s="51"/>
      <c r="E29" s="52"/>
      <c r="F29" s="53"/>
      <c r="G29" s="51"/>
      <c r="H29" s="54">
        <f>IF(B29="","",IFERROR(INDEX(Zoznamy!$B$5:$B$13,MATCH(B29,Zoznamy!$A$5:$A$13,0)),"?"))</f>
      </c>
      <c r="I29" s="55">
        <f>IF(A29="","",EDATE(A29,M29-1))</f>
      </c>
      <c r="J29" s="51"/>
      <c r="K29" s="43">
        <f>IF(A29="",0,YEAR(A29)*12+MONTH(A29))</f>
      </c>
      <c r="L29" s="43">
        <f>IF(A29="",0,DAY(A29))</f>
      </c>
      <c r="M29" s="43">
        <f>MAX(1,F29)</f>
      </c>
    </row>
    <row r="30" spans="1:13" x14ac:dyDescent="0.2">
      <c r="A30" s="50"/>
      <c r="B30" s="51"/>
      <c r="C30" s="51"/>
      <c r="D30" s="51"/>
      <c r="E30" s="52"/>
      <c r="F30" s="53"/>
      <c r="G30" s="51"/>
      <c r="H30" s="54">
        <f>IF(B30="","",IFERROR(INDEX(Zoznamy!$B$5:$B$13,MATCH(B30,Zoznamy!$A$5:$A$13,0)),"?"))</f>
      </c>
      <c r="I30" s="55">
        <f>IF(A30="","",EDATE(A30,M30-1))</f>
      </c>
      <c r="J30" s="51"/>
      <c r="K30" s="43">
        <f>IF(A30="",0,YEAR(A30)*12+MONTH(A30))</f>
      </c>
      <c r="L30" s="43">
        <f>IF(A30="",0,DAY(A30))</f>
      </c>
      <c r="M30" s="43">
        <f>MAX(1,F30)</f>
      </c>
    </row>
    <row r="31" spans="1:13" x14ac:dyDescent="0.2">
      <c r="A31" s="50"/>
      <c r="B31" s="51"/>
      <c r="C31" s="51"/>
      <c r="D31" s="51"/>
      <c r="E31" s="52"/>
      <c r="F31" s="53"/>
      <c r="G31" s="51"/>
      <c r="H31" s="54">
        <f>IF(B31="","",IFERROR(INDEX(Zoznamy!$B$5:$B$13,MATCH(B31,Zoznamy!$A$5:$A$13,0)),"?"))</f>
      </c>
      <c r="I31" s="55">
        <f>IF(A31="","",EDATE(A31,M31-1))</f>
      </c>
      <c r="J31" s="51"/>
      <c r="K31" s="43">
        <f>IF(A31="",0,YEAR(A31)*12+MONTH(A31))</f>
      </c>
      <c r="L31" s="43">
        <f>IF(A31="",0,DAY(A31))</f>
      </c>
      <c r="M31" s="43">
        <f>MAX(1,F31)</f>
      </c>
    </row>
    <row r="32" spans="1:13" x14ac:dyDescent="0.2">
      <c r="A32" s="50"/>
      <c r="B32" s="51"/>
      <c r="C32" s="51"/>
      <c r="D32" s="51"/>
      <c r="E32" s="52"/>
      <c r="F32" s="53"/>
      <c r="G32" s="51"/>
      <c r="H32" s="54">
        <f>IF(B32="","",IFERROR(INDEX(Zoznamy!$B$5:$B$13,MATCH(B32,Zoznamy!$A$5:$A$13,0)),"?"))</f>
      </c>
      <c r="I32" s="55">
        <f>IF(A32="","",EDATE(A32,M32-1))</f>
      </c>
      <c r="J32" s="51"/>
      <c r="K32" s="43">
        <f>IF(A32="",0,YEAR(A32)*12+MONTH(A32))</f>
      </c>
      <c r="L32" s="43">
        <f>IF(A32="",0,DAY(A32))</f>
      </c>
      <c r="M32" s="43">
        <f>MAX(1,F32)</f>
      </c>
    </row>
    <row r="33" spans="1:13" x14ac:dyDescent="0.2">
      <c r="A33" s="50"/>
      <c r="B33" s="51"/>
      <c r="C33" s="51"/>
      <c r="D33" s="51"/>
      <c r="E33" s="52"/>
      <c r="F33" s="53"/>
      <c r="G33" s="51"/>
      <c r="H33" s="54">
        <f>IF(B33="","",IFERROR(INDEX(Zoznamy!$B$5:$B$13,MATCH(B33,Zoznamy!$A$5:$A$13,0)),"?"))</f>
      </c>
      <c r="I33" s="55">
        <f>IF(A33="","",EDATE(A33,M33-1))</f>
      </c>
      <c r="J33" s="51"/>
      <c r="K33" s="43">
        <f>IF(A33="",0,YEAR(A33)*12+MONTH(A33))</f>
      </c>
      <c r="L33" s="43">
        <f>IF(A33="",0,DAY(A33))</f>
      </c>
      <c r="M33" s="43">
        <f>MAX(1,F33)</f>
      </c>
    </row>
    <row r="34" spans="1:13" x14ac:dyDescent="0.2">
      <c r="A34" s="50"/>
      <c r="B34" s="51"/>
      <c r="C34" s="51"/>
      <c r="D34" s="51"/>
      <c r="E34" s="52"/>
      <c r="F34" s="53"/>
      <c r="G34" s="51"/>
      <c r="H34" s="54">
        <f>IF(B34="","",IFERROR(INDEX(Zoznamy!$B$5:$B$13,MATCH(B34,Zoznamy!$A$5:$A$13,0)),"?"))</f>
      </c>
      <c r="I34" s="55">
        <f>IF(A34="","",EDATE(A34,M34-1))</f>
      </c>
      <c r="J34" s="51"/>
      <c r="K34" s="43">
        <f>IF(A34="",0,YEAR(A34)*12+MONTH(A34))</f>
      </c>
      <c r="L34" s="43">
        <f>IF(A34="",0,DAY(A34))</f>
      </c>
      <c r="M34" s="43">
        <f>MAX(1,F34)</f>
      </c>
    </row>
    <row r="35" spans="1:13" x14ac:dyDescent="0.2">
      <c r="A35" s="50"/>
      <c r="B35" s="51"/>
      <c r="C35" s="51"/>
      <c r="D35" s="51"/>
      <c r="E35" s="52"/>
      <c r="F35" s="53"/>
      <c r="G35" s="51"/>
      <c r="H35" s="54">
        <f>IF(B35="","",IFERROR(INDEX(Zoznamy!$B$5:$B$13,MATCH(B35,Zoznamy!$A$5:$A$13,0)),"?"))</f>
      </c>
      <c r="I35" s="55">
        <f>IF(A35="","",EDATE(A35,M35-1))</f>
      </c>
      <c r="J35" s="51"/>
      <c r="K35" s="43">
        <f>IF(A35="",0,YEAR(A35)*12+MONTH(A35))</f>
      </c>
      <c r="L35" s="43">
        <f>IF(A35="",0,DAY(A35))</f>
      </c>
      <c r="M35" s="43">
        <f>MAX(1,F35)</f>
      </c>
    </row>
    <row r="36" spans="1:13" x14ac:dyDescent="0.2">
      <c r="A36" s="50"/>
      <c r="B36" s="51"/>
      <c r="C36" s="51"/>
      <c r="D36" s="51"/>
      <c r="E36" s="52"/>
      <c r="F36" s="53"/>
      <c r="G36" s="51"/>
      <c r="H36" s="54">
        <f>IF(B36="","",IFERROR(INDEX(Zoznamy!$B$5:$B$13,MATCH(B36,Zoznamy!$A$5:$A$13,0)),"?"))</f>
      </c>
      <c r="I36" s="55">
        <f>IF(A36="","",EDATE(A36,M36-1))</f>
      </c>
      <c r="J36" s="51"/>
      <c r="K36" s="43">
        <f>IF(A36="",0,YEAR(A36)*12+MONTH(A36))</f>
      </c>
      <c r="L36" s="43">
        <f>IF(A36="",0,DAY(A36))</f>
      </c>
      <c r="M36" s="43">
        <f>MAX(1,F36)</f>
      </c>
    </row>
    <row r="37" spans="1:13" x14ac:dyDescent="0.2">
      <c r="A37" s="50"/>
      <c r="B37" s="51"/>
      <c r="C37" s="51"/>
      <c r="D37" s="51"/>
      <c r="E37" s="52"/>
      <c r="F37" s="53"/>
      <c r="G37" s="51"/>
      <c r="H37" s="54">
        <f>IF(B37="","",IFERROR(INDEX(Zoznamy!$B$5:$B$13,MATCH(B37,Zoznamy!$A$5:$A$13,0)),"?"))</f>
      </c>
      <c r="I37" s="55">
        <f>IF(A37="","",EDATE(A37,M37-1))</f>
      </c>
      <c r="J37" s="51"/>
      <c r="K37" s="43">
        <f>IF(A37="",0,YEAR(A37)*12+MONTH(A37))</f>
      </c>
      <c r="L37" s="43">
        <f>IF(A37="",0,DAY(A37))</f>
      </c>
      <c r="M37" s="43">
        <f>MAX(1,F37)</f>
      </c>
    </row>
    <row r="38" spans="1:13" x14ac:dyDescent="0.2">
      <c r="A38" s="50"/>
      <c r="B38" s="51"/>
      <c r="C38" s="51"/>
      <c r="D38" s="51"/>
      <c r="E38" s="52"/>
      <c r="F38" s="53"/>
      <c r="G38" s="51"/>
      <c r="H38" s="54">
        <f>IF(B38="","",IFERROR(INDEX(Zoznamy!$B$5:$B$13,MATCH(B38,Zoznamy!$A$5:$A$13,0)),"?"))</f>
      </c>
      <c r="I38" s="55">
        <f>IF(A38="","",EDATE(A38,M38-1))</f>
      </c>
      <c r="J38" s="51"/>
      <c r="K38" s="43">
        <f>IF(A38="",0,YEAR(A38)*12+MONTH(A38))</f>
      </c>
      <c r="L38" s="43">
        <f>IF(A38="",0,DAY(A38))</f>
      </c>
      <c r="M38" s="43">
        <f>MAX(1,F38)</f>
      </c>
    </row>
    <row r="39" spans="1:13" x14ac:dyDescent="0.2">
      <c r="A39" s="50"/>
      <c r="B39" s="51"/>
      <c r="C39" s="51"/>
      <c r="D39" s="51"/>
      <c r="E39" s="52"/>
      <c r="F39" s="53"/>
      <c r="G39" s="51"/>
      <c r="H39" s="54">
        <f>IF(B39="","",IFERROR(INDEX(Zoznamy!$B$5:$B$13,MATCH(B39,Zoznamy!$A$5:$A$13,0)),"?"))</f>
      </c>
      <c r="I39" s="55">
        <f>IF(A39="","",EDATE(A39,M39-1))</f>
      </c>
      <c r="J39" s="51"/>
      <c r="K39" s="43">
        <f>IF(A39="",0,YEAR(A39)*12+MONTH(A39))</f>
      </c>
      <c r="L39" s="43">
        <f>IF(A39="",0,DAY(A39))</f>
      </c>
      <c r="M39" s="43">
        <f>MAX(1,F39)</f>
      </c>
    </row>
    <row r="40" spans="1:13" x14ac:dyDescent="0.2">
      <c r="A40" s="50"/>
      <c r="B40" s="51"/>
      <c r="C40" s="51"/>
      <c r="D40" s="51"/>
      <c r="E40" s="52"/>
      <c r="F40" s="53"/>
      <c r="G40" s="51"/>
      <c r="H40" s="54">
        <f>IF(B40="","",IFERROR(INDEX(Zoznamy!$B$5:$B$13,MATCH(B40,Zoznamy!$A$5:$A$13,0)),"?"))</f>
      </c>
      <c r="I40" s="55">
        <f>IF(A40="","",EDATE(A40,M40-1))</f>
      </c>
      <c r="J40" s="51"/>
      <c r="K40" s="43">
        <f>IF(A40="",0,YEAR(A40)*12+MONTH(A40))</f>
      </c>
      <c r="L40" s="43">
        <f>IF(A40="",0,DAY(A40))</f>
      </c>
      <c r="M40" s="43">
        <f>MAX(1,F40)</f>
      </c>
    </row>
    <row r="41" spans="1:13" x14ac:dyDescent="0.2">
      <c r="A41" s="50"/>
      <c r="B41" s="51"/>
      <c r="C41" s="51"/>
      <c r="D41" s="51"/>
      <c r="E41" s="52"/>
      <c r="F41" s="53"/>
      <c r="G41" s="51"/>
      <c r="H41" s="54">
        <f>IF(B41="","",IFERROR(INDEX(Zoznamy!$B$5:$B$13,MATCH(B41,Zoznamy!$A$5:$A$13,0)),"?"))</f>
      </c>
      <c r="I41" s="55">
        <f>IF(A41="","",EDATE(A41,M41-1))</f>
      </c>
      <c r="J41" s="51"/>
      <c r="K41" s="43">
        <f>IF(A41="",0,YEAR(A41)*12+MONTH(A41))</f>
      </c>
      <c r="L41" s="43">
        <f>IF(A41="",0,DAY(A41))</f>
      </c>
      <c r="M41" s="43">
        <f>MAX(1,F41)</f>
      </c>
    </row>
    <row r="42" spans="1:13" x14ac:dyDescent="0.2">
      <c r="A42" s="50"/>
      <c r="B42" s="51"/>
      <c r="C42" s="51"/>
      <c r="D42" s="51"/>
      <c r="E42" s="52"/>
      <c r="F42" s="53"/>
      <c r="G42" s="51"/>
      <c r="H42" s="54">
        <f>IF(B42="","",IFERROR(INDEX(Zoznamy!$B$5:$B$13,MATCH(B42,Zoznamy!$A$5:$A$13,0)),"?"))</f>
      </c>
      <c r="I42" s="55">
        <f>IF(A42="","",EDATE(A42,M42-1))</f>
      </c>
      <c r="J42" s="51"/>
      <c r="K42" s="43">
        <f>IF(A42="",0,YEAR(A42)*12+MONTH(A42))</f>
      </c>
      <c r="L42" s="43">
        <f>IF(A42="",0,DAY(A42))</f>
      </c>
      <c r="M42" s="43">
        <f>MAX(1,F42)</f>
      </c>
    </row>
    <row r="43" spans="1:13" x14ac:dyDescent="0.2">
      <c r="A43" s="50"/>
      <c r="B43" s="51"/>
      <c r="C43" s="51"/>
      <c r="D43" s="51"/>
      <c r="E43" s="52"/>
      <c r="F43" s="53"/>
      <c r="G43" s="51"/>
      <c r="H43" s="54">
        <f>IF(B43="","",IFERROR(INDEX(Zoznamy!$B$5:$B$13,MATCH(B43,Zoznamy!$A$5:$A$13,0)),"?"))</f>
      </c>
      <c r="I43" s="55">
        <f>IF(A43="","",EDATE(A43,M43-1))</f>
      </c>
      <c r="J43" s="51"/>
      <c r="K43" s="43">
        <f>IF(A43="",0,YEAR(A43)*12+MONTH(A43))</f>
      </c>
      <c r="L43" s="43">
        <f>IF(A43="",0,DAY(A43))</f>
      </c>
      <c r="M43" s="43">
        <f>MAX(1,F43)</f>
      </c>
    </row>
    <row r="44" spans="1:13" x14ac:dyDescent="0.2">
      <c r="A44" s="50"/>
      <c r="B44" s="51"/>
      <c r="C44" s="51"/>
      <c r="D44" s="51"/>
      <c r="E44" s="52"/>
      <c r="F44" s="53"/>
      <c r="G44" s="51"/>
      <c r="H44" s="54">
        <f>IF(B44="","",IFERROR(INDEX(Zoznamy!$B$5:$B$13,MATCH(B44,Zoznamy!$A$5:$A$13,0)),"?"))</f>
      </c>
      <c r="I44" s="55">
        <f>IF(A44="","",EDATE(A44,M44-1))</f>
      </c>
      <c r="J44" s="51"/>
      <c r="K44" s="43">
        <f>IF(A44="",0,YEAR(A44)*12+MONTH(A44))</f>
      </c>
      <c r="L44" s="43">
        <f>IF(A44="",0,DAY(A44))</f>
      </c>
      <c r="M44" s="43">
        <f>MAX(1,F44)</f>
      </c>
    </row>
    <row r="45" spans="1:13" x14ac:dyDescent="0.2">
      <c r="A45" s="50"/>
      <c r="B45" s="51"/>
      <c r="C45" s="51"/>
      <c r="D45" s="51"/>
      <c r="E45" s="52"/>
      <c r="F45" s="53"/>
      <c r="G45" s="51"/>
      <c r="H45" s="54">
        <f>IF(B45="","",IFERROR(INDEX(Zoznamy!$B$5:$B$13,MATCH(B45,Zoznamy!$A$5:$A$13,0)),"?"))</f>
      </c>
      <c r="I45" s="55">
        <f>IF(A45="","",EDATE(A45,M45-1))</f>
      </c>
      <c r="J45" s="51"/>
      <c r="K45" s="43">
        <f>IF(A45="",0,YEAR(A45)*12+MONTH(A45))</f>
      </c>
      <c r="L45" s="43">
        <f>IF(A45="",0,DAY(A45))</f>
      </c>
      <c r="M45" s="43">
        <f>MAX(1,F45)</f>
      </c>
    </row>
    <row r="46" spans="1:13" x14ac:dyDescent="0.2">
      <c r="A46" s="50"/>
      <c r="B46" s="51"/>
      <c r="C46" s="51"/>
      <c r="D46" s="51"/>
      <c r="E46" s="52"/>
      <c r="F46" s="53"/>
      <c r="G46" s="51"/>
      <c r="H46" s="54">
        <f>IF(B46="","",IFERROR(INDEX(Zoznamy!$B$5:$B$13,MATCH(B46,Zoznamy!$A$5:$A$13,0)),"?"))</f>
      </c>
      <c r="I46" s="55">
        <f>IF(A46="","",EDATE(A46,M46-1))</f>
      </c>
      <c r="J46" s="51"/>
      <c r="K46" s="43">
        <f>IF(A46="",0,YEAR(A46)*12+MONTH(A46))</f>
      </c>
      <c r="L46" s="43">
        <f>IF(A46="",0,DAY(A46))</f>
      </c>
      <c r="M46" s="43">
        <f>MAX(1,F46)</f>
      </c>
    </row>
    <row r="47" spans="1:13" x14ac:dyDescent="0.2">
      <c r="A47" s="50"/>
      <c r="B47" s="51"/>
      <c r="C47" s="51"/>
      <c r="D47" s="51"/>
      <c r="E47" s="52"/>
      <c r="F47" s="53"/>
      <c r="G47" s="51"/>
      <c r="H47" s="54">
        <f>IF(B47="","",IFERROR(INDEX(Zoznamy!$B$5:$B$13,MATCH(B47,Zoznamy!$A$5:$A$13,0)),"?"))</f>
      </c>
      <c r="I47" s="55">
        <f>IF(A47="","",EDATE(A47,M47-1))</f>
      </c>
      <c r="J47" s="51"/>
      <c r="K47" s="43">
        <f>IF(A47="",0,YEAR(A47)*12+MONTH(A47))</f>
      </c>
      <c r="L47" s="43">
        <f>IF(A47="",0,DAY(A47))</f>
      </c>
      <c r="M47" s="43">
        <f>MAX(1,F47)</f>
      </c>
    </row>
    <row r="48" spans="1:13" x14ac:dyDescent="0.2">
      <c r="A48" s="50"/>
      <c r="B48" s="51"/>
      <c r="C48" s="51"/>
      <c r="D48" s="51"/>
      <c r="E48" s="52"/>
      <c r="F48" s="53"/>
      <c r="G48" s="51"/>
      <c r="H48" s="54">
        <f>IF(B48="","",IFERROR(INDEX(Zoznamy!$B$5:$B$13,MATCH(B48,Zoznamy!$A$5:$A$13,0)),"?"))</f>
      </c>
      <c r="I48" s="55">
        <f>IF(A48="","",EDATE(A48,M48-1))</f>
      </c>
      <c r="J48" s="51"/>
      <c r="K48" s="43">
        <f>IF(A48="",0,YEAR(A48)*12+MONTH(A48))</f>
      </c>
      <c r="L48" s="43">
        <f>IF(A48="",0,DAY(A48))</f>
      </c>
      <c r="M48" s="43">
        <f>MAX(1,F48)</f>
      </c>
    </row>
    <row r="49" spans="1:13" x14ac:dyDescent="0.2">
      <c r="A49" s="50"/>
      <c r="B49" s="51"/>
      <c r="C49" s="51"/>
      <c r="D49" s="51"/>
      <c r="E49" s="52"/>
      <c r="F49" s="53"/>
      <c r="G49" s="51"/>
      <c r="H49" s="54">
        <f>IF(B49="","",IFERROR(INDEX(Zoznamy!$B$5:$B$13,MATCH(B49,Zoznamy!$A$5:$A$13,0)),"?"))</f>
      </c>
      <c r="I49" s="55">
        <f>IF(A49="","",EDATE(A49,M49-1))</f>
      </c>
      <c r="J49" s="51"/>
      <c r="K49" s="43">
        <f>IF(A49="",0,YEAR(A49)*12+MONTH(A49))</f>
      </c>
      <c r="L49" s="43">
        <f>IF(A49="",0,DAY(A49))</f>
      </c>
      <c r="M49" s="43">
        <f>MAX(1,F49)</f>
      </c>
    </row>
    <row r="50" spans="1:13" x14ac:dyDescent="0.2">
      <c r="A50" s="50"/>
      <c r="B50" s="51"/>
      <c r="C50" s="51"/>
      <c r="D50" s="51"/>
      <c r="E50" s="52"/>
      <c r="F50" s="53"/>
      <c r="G50" s="51"/>
      <c r="H50" s="54">
        <f>IF(B50="","",IFERROR(INDEX(Zoznamy!$B$5:$B$13,MATCH(B50,Zoznamy!$A$5:$A$13,0)),"?"))</f>
      </c>
      <c r="I50" s="55">
        <f>IF(A50="","",EDATE(A50,M50-1))</f>
      </c>
      <c r="J50" s="51"/>
      <c r="K50" s="43">
        <f>IF(A50="",0,YEAR(A50)*12+MONTH(A50))</f>
      </c>
      <c r="L50" s="43">
        <f>IF(A50="",0,DAY(A50))</f>
      </c>
      <c r="M50" s="43">
        <f>MAX(1,F50)</f>
      </c>
    </row>
    <row r="51" spans="1:13" x14ac:dyDescent="0.2">
      <c r="A51" s="50"/>
      <c r="B51" s="51"/>
      <c r="C51" s="51"/>
      <c r="D51" s="51"/>
      <c r="E51" s="52"/>
      <c r="F51" s="53"/>
      <c r="G51" s="51"/>
      <c r="H51" s="54">
        <f>IF(B51="","",IFERROR(INDEX(Zoznamy!$B$5:$B$13,MATCH(B51,Zoznamy!$A$5:$A$13,0)),"?"))</f>
      </c>
      <c r="I51" s="55">
        <f>IF(A51="","",EDATE(A51,M51-1))</f>
      </c>
      <c r="J51" s="51"/>
      <c r="K51" s="43">
        <f>IF(A51="",0,YEAR(A51)*12+MONTH(A51))</f>
      </c>
      <c r="L51" s="43">
        <f>IF(A51="",0,DAY(A51))</f>
      </c>
      <c r="M51" s="43">
        <f>MAX(1,F51)</f>
      </c>
    </row>
    <row r="52" spans="1:13" x14ac:dyDescent="0.2">
      <c r="A52" s="50"/>
      <c r="B52" s="51"/>
      <c r="C52" s="51"/>
      <c r="D52" s="51"/>
      <c r="E52" s="52"/>
      <c r="F52" s="53"/>
      <c r="G52" s="51"/>
      <c r="H52" s="54">
        <f>IF(B52="","",IFERROR(INDEX(Zoznamy!$B$5:$B$13,MATCH(B52,Zoznamy!$A$5:$A$13,0)),"?"))</f>
      </c>
      <c r="I52" s="55">
        <f>IF(A52="","",EDATE(A52,M52-1))</f>
      </c>
      <c r="J52" s="51"/>
      <c r="K52" s="43">
        <f>IF(A52="",0,YEAR(A52)*12+MONTH(A52))</f>
      </c>
      <c r="L52" s="43">
        <f>IF(A52="",0,DAY(A52))</f>
      </c>
      <c r="M52" s="43">
        <f>MAX(1,F52)</f>
      </c>
    </row>
    <row r="53" spans="1:13" x14ac:dyDescent="0.2">
      <c r="A53" s="50"/>
      <c r="B53" s="51"/>
      <c r="C53" s="51"/>
      <c r="D53" s="51"/>
      <c r="E53" s="52"/>
      <c r="F53" s="53"/>
      <c r="G53" s="51"/>
      <c r="H53" s="54">
        <f>IF(B53="","",IFERROR(INDEX(Zoznamy!$B$5:$B$13,MATCH(B53,Zoznamy!$A$5:$A$13,0)),"?"))</f>
      </c>
      <c r="I53" s="55">
        <f>IF(A53="","",EDATE(A53,M53-1))</f>
      </c>
      <c r="J53" s="51"/>
      <c r="K53" s="43">
        <f>IF(A53="",0,YEAR(A53)*12+MONTH(A53))</f>
      </c>
      <c r="L53" s="43">
        <f>IF(A53="",0,DAY(A53))</f>
      </c>
      <c r="M53" s="43">
        <f>MAX(1,F53)</f>
      </c>
    </row>
    <row r="54" spans="1:13" x14ac:dyDescent="0.2">
      <c r="A54" s="50"/>
      <c r="B54" s="51"/>
      <c r="C54" s="51"/>
      <c r="D54" s="51"/>
      <c r="E54" s="52"/>
      <c r="F54" s="53"/>
      <c r="G54" s="51"/>
      <c r="H54" s="54">
        <f>IF(B54="","",IFERROR(INDEX(Zoznamy!$B$5:$B$13,MATCH(B54,Zoznamy!$A$5:$A$13,0)),"?"))</f>
      </c>
      <c r="I54" s="55">
        <f>IF(A54="","",EDATE(A54,M54-1))</f>
      </c>
      <c r="J54" s="51"/>
      <c r="K54" s="43">
        <f>IF(A54="",0,YEAR(A54)*12+MONTH(A54))</f>
      </c>
      <c r="L54" s="43">
        <f>IF(A54="",0,DAY(A54))</f>
      </c>
      <c r="M54" s="43">
        <f>MAX(1,F54)</f>
      </c>
    </row>
    <row r="55" spans="1:13" x14ac:dyDescent="0.2">
      <c r="A55" s="50"/>
      <c r="B55" s="51"/>
      <c r="C55" s="51"/>
      <c r="D55" s="51"/>
      <c r="E55" s="52"/>
      <c r="F55" s="53"/>
      <c r="G55" s="51"/>
      <c r="H55" s="54">
        <f>IF(B55="","",IFERROR(INDEX(Zoznamy!$B$5:$B$13,MATCH(B55,Zoznamy!$A$5:$A$13,0)),"?"))</f>
      </c>
      <c r="I55" s="55">
        <f>IF(A55="","",EDATE(A55,M55-1))</f>
      </c>
      <c r="J55" s="51"/>
      <c r="K55" s="43">
        <f>IF(A55="",0,YEAR(A55)*12+MONTH(A55))</f>
      </c>
      <c r="L55" s="43">
        <f>IF(A55="",0,DAY(A55))</f>
      </c>
      <c r="M55" s="43">
        <f>MAX(1,F55)</f>
      </c>
    </row>
    <row r="56" spans="1:13" x14ac:dyDescent="0.2">
      <c r="A56" s="50"/>
      <c r="B56" s="51"/>
      <c r="C56" s="51"/>
      <c r="D56" s="51"/>
      <c r="E56" s="52"/>
      <c r="F56" s="53"/>
      <c r="G56" s="51"/>
      <c r="H56" s="54">
        <f>IF(B56="","",IFERROR(INDEX(Zoznamy!$B$5:$B$13,MATCH(B56,Zoznamy!$A$5:$A$13,0)),"?"))</f>
      </c>
      <c r="I56" s="55">
        <f>IF(A56="","",EDATE(A56,M56-1))</f>
      </c>
      <c r="J56" s="51"/>
      <c r="K56" s="43">
        <f>IF(A56="",0,YEAR(A56)*12+MONTH(A56))</f>
      </c>
      <c r="L56" s="43">
        <f>IF(A56="",0,DAY(A56))</f>
      </c>
      <c r="M56" s="43">
        <f>MAX(1,F56)</f>
      </c>
    </row>
    <row r="57" spans="1:13" x14ac:dyDescent="0.2">
      <c r="A57" s="50"/>
      <c r="B57" s="51"/>
      <c r="C57" s="51"/>
      <c r="D57" s="51"/>
      <c r="E57" s="52"/>
      <c r="F57" s="53"/>
      <c r="G57" s="51"/>
      <c r="H57" s="54">
        <f>IF(B57="","",IFERROR(INDEX(Zoznamy!$B$5:$B$13,MATCH(B57,Zoznamy!$A$5:$A$13,0)),"?"))</f>
      </c>
      <c r="I57" s="55">
        <f>IF(A57="","",EDATE(A57,M57-1))</f>
      </c>
      <c r="J57" s="51"/>
      <c r="K57" s="43">
        <f>IF(A57="",0,YEAR(A57)*12+MONTH(A57))</f>
      </c>
      <c r="L57" s="43">
        <f>IF(A57="",0,DAY(A57))</f>
      </c>
      <c r="M57" s="43">
        <f>MAX(1,F57)</f>
      </c>
    </row>
    <row r="58" spans="1:13" x14ac:dyDescent="0.2">
      <c r="A58" s="50"/>
      <c r="B58" s="51"/>
      <c r="C58" s="51"/>
      <c r="D58" s="51"/>
      <c r="E58" s="52"/>
      <c r="F58" s="53"/>
      <c r="G58" s="51"/>
      <c r="H58" s="54">
        <f>IF(B58="","",IFERROR(INDEX(Zoznamy!$B$5:$B$13,MATCH(B58,Zoznamy!$A$5:$A$13,0)),"?"))</f>
      </c>
      <c r="I58" s="55">
        <f>IF(A58="","",EDATE(A58,M58-1))</f>
      </c>
      <c r="J58" s="51"/>
      <c r="K58" s="43">
        <f>IF(A58="",0,YEAR(A58)*12+MONTH(A58))</f>
      </c>
      <c r="L58" s="43">
        <f>IF(A58="",0,DAY(A58))</f>
      </c>
      <c r="M58" s="43">
        <f>MAX(1,F58)</f>
      </c>
    </row>
    <row r="59" spans="1:13" x14ac:dyDescent="0.2">
      <c r="A59" s="50"/>
      <c r="B59" s="51"/>
      <c r="C59" s="51"/>
      <c r="D59" s="51"/>
      <c r="E59" s="52"/>
      <c r="F59" s="53"/>
      <c r="G59" s="51"/>
      <c r="H59" s="54">
        <f>IF(B59="","",IFERROR(INDEX(Zoznamy!$B$5:$B$13,MATCH(B59,Zoznamy!$A$5:$A$13,0)),"?"))</f>
      </c>
      <c r="I59" s="55">
        <f>IF(A59="","",EDATE(A59,M59-1))</f>
      </c>
      <c r="J59" s="51"/>
      <c r="K59" s="43">
        <f>IF(A59="",0,YEAR(A59)*12+MONTH(A59))</f>
      </c>
      <c r="L59" s="43">
        <f>IF(A59="",0,DAY(A59))</f>
      </c>
      <c r="M59" s="43">
        <f>MAX(1,F59)</f>
      </c>
    </row>
    <row r="60" spans="1:13" x14ac:dyDescent="0.2">
      <c r="A60" s="50"/>
      <c r="B60" s="51"/>
      <c r="C60" s="51"/>
      <c r="D60" s="51"/>
      <c r="E60" s="52"/>
      <c r="F60" s="53"/>
      <c r="G60" s="51"/>
      <c r="H60" s="54">
        <f>IF(B60="","",IFERROR(INDEX(Zoznamy!$B$5:$B$13,MATCH(B60,Zoznamy!$A$5:$A$13,0)),"?"))</f>
      </c>
      <c r="I60" s="55">
        <f>IF(A60="","",EDATE(A60,M60-1))</f>
      </c>
      <c r="J60" s="51"/>
      <c r="K60" s="43">
        <f>IF(A60="",0,YEAR(A60)*12+MONTH(A60))</f>
      </c>
      <c r="L60" s="43">
        <f>IF(A60="",0,DAY(A60))</f>
      </c>
      <c r="M60" s="43">
        <f>MAX(1,F60)</f>
      </c>
    </row>
    <row r="61" spans="1:13" x14ac:dyDescent="0.2">
      <c r="A61" s="50"/>
      <c r="B61" s="51"/>
      <c r="C61" s="51"/>
      <c r="D61" s="51"/>
      <c r="E61" s="52"/>
      <c r="F61" s="53"/>
      <c r="G61" s="51"/>
      <c r="H61" s="54">
        <f>IF(B61="","",IFERROR(INDEX(Zoznamy!$B$5:$B$13,MATCH(B61,Zoznamy!$A$5:$A$13,0)),"?"))</f>
      </c>
      <c r="I61" s="55">
        <f>IF(A61="","",EDATE(A61,M61-1))</f>
      </c>
      <c r="J61" s="51"/>
      <c r="K61" s="43">
        <f>IF(A61="",0,YEAR(A61)*12+MONTH(A61))</f>
      </c>
      <c r="L61" s="43">
        <f>IF(A61="",0,DAY(A61))</f>
      </c>
      <c r="M61" s="43">
        <f>MAX(1,F61)</f>
      </c>
    </row>
    <row r="62" spans="1:13" x14ac:dyDescent="0.2">
      <c r="A62" s="50"/>
      <c r="B62" s="51"/>
      <c r="C62" s="51"/>
      <c r="D62" s="51"/>
      <c r="E62" s="52"/>
      <c r="F62" s="53"/>
      <c r="G62" s="51"/>
      <c r="H62" s="54">
        <f>IF(B62="","",IFERROR(INDEX(Zoznamy!$B$5:$B$13,MATCH(B62,Zoznamy!$A$5:$A$13,0)),"?"))</f>
      </c>
      <c r="I62" s="55">
        <f>IF(A62="","",EDATE(A62,M62-1))</f>
      </c>
      <c r="J62" s="51"/>
      <c r="K62" s="43">
        <f>IF(A62="",0,YEAR(A62)*12+MONTH(A62))</f>
      </c>
      <c r="L62" s="43">
        <f>IF(A62="",0,DAY(A62))</f>
      </c>
      <c r="M62" s="43">
        <f>MAX(1,F62)</f>
      </c>
    </row>
    <row r="63" spans="1:13" x14ac:dyDescent="0.2">
      <c r="A63" s="50"/>
      <c r="B63" s="51"/>
      <c r="C63" s="51"/>
      <c r="D63" s="51"/>
      <c r="E63" s="52"/>
      <c r="F63" s="53"/>
      <c r="G63" s="51"/>
      <c r="H63" s="54">
        <f>IF(B63="","",IFERROR(INDEX(Zoznamy!$B$5:$B$13,MATCH(B63,Zoznamy!$A$5:$A$13,0)),"?"))</f>
      </c>
      <c r="I63" s="55">
        <f>IF(A63="","",EDATE(A63,M63-1))</f>
      </c>
      <c r="J63" s="51"/>
      <c r="K63" s="43">
        <f>IF(A63="",0,YEAR(A63)*12+MONTH(A63))</f>
      </c>
      <c r="L63" s="43">
        <f>IF(A63="",0,DAY(A63))</f>
      </c>
      <c r="M63" s="43">
        <f>MAX(1,F63)</f>
      </c>
    </row>
    <row r="64" spans="1:13" x14ac:dyDescent="0.2">
      <c r="A64" s="50"/>
      <c r="B64" s="51"/>
      <c r="C64" s="51"/>
      <c r="D64" s="51"/>
      <c r="E64" s="52"/>
      <c r="F64" s="53"/>
      <c r="G64" s="51"/>
      <c r="H64" s="54">
        <f>IF(B64="","",IFERROR(INDEX(Zoznamy!$B$5:$B$13,MATCH(B64,Zoznamy!$A$5:$A$13,0)),"?"))</f>
      </c>
      <c r="I64" s="55">
        <f>IF(A64="","",EDATE(A64,M64-1))</f>
      </c>
      <c r="J64" s="51"/>
      <c r="K64" s="43">
        <f>IF(A64="",0,YEAR(A64)*12+MONTH(A64))</f>
      </c>
      <c r="L64" s="43">
        <f>IF(A64="",0,DAY(A64))</f>
      </c>
      <c r="M64" s="43">
        <f>MAX(1,F64)</f>
      </c>
    </row>
    <row r="65" spans="1:13" x14ac:dyDescent="0.2">
      <c r="A65" s="50"/>
      <c r="B65" s="51"/>
      <c r="C65" s="51"/>
      <c r="D65" s="51"/>
      <c r="E65" s="52"/>
      <c r="F65" s="53"/>
      <c r="G65" s="51"/>
      <c r="H65" s="54">
        <f>IF(B65="","",IFERROR(INDEX(Zoznamy!$B$5:$B$13,MATCH(B65,Zoznamy!$A$5:$A$13,0)),"?"))</f>
      </c>
      <c r="I65" s="55">
        <f>IF(A65="","",EDATE(A65,M65-1))</f>
      </c>
      <c r="J65" s="51"/>
      <c r="K65" s="43">
        <f>IF(A65="",0,YEAR(A65)*12+MONTH(A65))</f>
      </c>
      <c r="L65" s="43">
        <f>IF(A65="",0,DAY(A65))</f>
      </c>
      <c r="M65" s="43">
        <f>MAX(1,F65)</f>
      </c>
    </row>
    <row r="66" spans="1:13" x14ac:dyDescent="0.2">
      <c r="A66" s="50"/>
      <c r="B66" s="51"/>
      <c r="C66" s="51"/>
      <c r="D66" s="51"/>
      <c r="E66" s="52"/>
      <c r="F66" s="53"/>
      <c r="G66" s="51"/>
      <c r="H66" s="54">
        <f>IF(B66="","",IFERROR(INDEX(Zoznamy!$B$5:$B$13,MATCH(B66,Zoznamy!$A$5:$A$13,0)),"?"))</f>
      </c>
      <c r="I66" s="55">
        <f>IF(A66="","",EDATE(A66,M66-1))</f>
      </c>
      <c r="J66" s="51"/>
      <c r="K66" s="43">
        <f>IF(A66="",0,YEAR(A66)*12+MONTH(A66))</f>
      </c>
      <c r="L66" s="43">
        <f>IF(A66="",0,DAY(A66))</f>
      </c>
      <c r="M66" s="43">
        <f>MAX(1,F66)</f>
      </c>
    </row>
    <row r="67" spans="1:13" x14ac:dyDescent="0.2">
      <c r="A67" s="50"/>
      <c r="B67" s="51"/>
      <c r="C67" s="51"/>
      <c r="D67" s="51"/>
      <c r="E67" s="52"/>
      <c r="F67" s="53"/>
      <c r="G67" s="51"/>
      <c r="H67" s="54">
        <f>IF(B67="","",IFERROR(INDEX(Zoznamy!$B$5:$B$13,MATCH(B67,Zoznamy!$A$5:$A$13,0)),"?"))</f>
      </c>
      <c r="I67" s="55">
        <f>IF(A67="","",EDATE(A67,M67-1))</f>
      </c>
      <c r="J67" s="51"/>
      <c r="K67" s="43">
        <f>IF(A67="",0,YEAR(A67)*12+MONTH(A67))</f>
      </c>
      <c r="L67" s="43">
        <f>IF(A67="",0,DAY(A67))</f>
      </c>
      <c r="M67" s="43">
        <f>MAX(1,F67)</f>
      </c>
    </row>
    <row r="68" spans="1:13" x14ac:dyDescent="0.2">
      <c r="A68" s="50"/>
      <c r="B68" s="51"/>
      <c r="C68" s="51"/>
      <c r="D68" s="51"/>
      <c r="E68" s="52"/>
      <c r="F68" s="53"/>
      <c r="G68" s="51"/>
      <c r="H68" s="54">
        <f>IF(B68="","",IFERROR(INDEX(Zoznamy!$B$5:$B$13,MATCH(B68,Zoznamy!$A$5:$A$13,0)),"?"))</f>
      </c>
      <c r="I68" s="55">
        <f>IF(A68="","",EDATE(A68,M68-1))</f>
      </c>
      <c r="J68" s="51"/>
      <c r="K68" s="43">
        <f>IF(A68="",0,YEAR(A68)*12+MONTH(A68))</f>
      </c>
      <c r="L68" s="43">
        <f>IF(A68="",0,DAY(A68))</f>
      </c>
      <c r="M68" s="43">
        <f>MAX(1,F68)</f>
      </c>
    </row>
    <row r="69" spans="1:13" x14ac:dyDescent="0.2">
      <c r="A69" s="50"/>
      <c r="B69" s="51"/>
      <c r="C69" s="51"/>
      <c r="D69" s="51"/>
      <c r="E69" s="52"/>
      <c r="F69" s="53"/>
      <c r="G69" s="51"/>
      <c r="H69" s="54">
        <f>IF(B69="","",IFERROR(INDEX(Zoznamy!$B$5:$B$13,MATCH(B69,Zoznamy!$A$5:$A$13,0)),"?"))</f>
      </c>
      <c r="I69" s="55">
        <f>IF(A69="","",EDATE(A69,M69-1))</f>
      </c>
      <c r="J69" s="51"/>
      <c r="K69" s="43">
        <f>IF(A69="",0,YEAR(A69)*12+MONTH(A69))</f>
      </c>
      <c r="L69" s="43">
        <f>IF(A69="",0,DAY(A69))</f>
      </c>
      <c r="M69" s="43">
        <f>MAX(1,F69)</f>
      </c>
    </row>
    <row r="70" spans="1:13" x14ac:dyDescent="0.2">
      <c r="A70" s="50"/>
      <c r="B70" s="51"/>
      <c r="C70" s="51"/>
      <c r="D70" s="51"/>
      <c r="E70" s="52"/>
      <c r="F70" s="53"/>
      <c r="G70" s="51"/>
      <c r="H70" s="54">
        <f>IF(B70="","",IFERROR(INDEX(Zoznamy!$B$5:$B$13,MATCH(B70,Zoznamy!$A$5:$A$13,0)),"?"))</f>
      </c>
      <c r="I70" s="55">
        <f>IF(A70="","",EDATE(A70,M70-1))</f>
      </c>
      <c r="J70" s="51"/>
      <c r="K70" s="43">
        <f>IF(A70="",0,YEAR(A70)*12+MONTH(A70))</f>
      </c>
      <c r="L70" s="43">
        <f>IF(A70="",0,DAY(A70))</f>
      </c>
      <c r="M70" s="43">
        <f>MAX(1,F70)</f>
      </c>
    </row>
    <row r="71" spans="1:13" x14ac:dyDescent="0.2">
      <c r="A71" s="50"/>
      <c r="B71" s="51"/>
      <c r="C71" s="51"/>
      <c r="D71" s="51"/>
      <c r="E71" s="52"/>
      <c r="F71" s="53"/>
      <c r="G71" s="51"/>
      <c r="H71" s="54">
        <f>IF(B71="","",IFERROR(INDEX(Zoznamy!$B$5:$B$13,MATCH(B71,Zoznamy!$A$5:$A$13,0)),"?"))</f>
      </c>
      <c r="I71" s="55">
        <f>IF(A71="","",EDATE(A71,M71-1))</f>
      </c>
      <c r="J71" s="51"/>
      <c r="K71" s="43">
        <f>IF(A71="",0,YEAR(A71)*12+MONTH(A71))</f>
      </c>
      <c r="L71" s="43">
        <f>IF(A71="",0,DAY(A71))</f>
      </c>
      <c r="M71" s="43">
        <f>MAX(1,F71)</f>
      </c>
    </row>
    <row r="72" spans="1:13" x14ac:dyDescent="0.2">
      <c r="A72" s="50"/>
      <c r="B72" s="51"/>
      <c r="C72" s="51"/>
      <c r="D72" s="51"/>
      <c r="E72" s="52"/>
      <c r="F72" s="53"/>
      <c r="G72" s="51"/>
      <c r="H72" s="54">
        <f>IF(B72="","",IFERROR(INDEX(Zoznamy!$B$5:$B$13,MATCH(B72,Zoznamy!$A$5:$A$13,0)),"?"))</f>
      </c>
      <c r="I72" s="55">
        <f>IF(A72="","",EDATE(A72,M72-1))</f>
      </c>
      <c r="J72" s="51"/>
      <c r="K72" s="43">
        <f>IF(A72="",0,YEAR(A72)*12+MONTH(A72))</f>
      </c>
      <c r="L72" s="43">
        <f>IF(A72="",0,DAY(A72))</f>
      </c>
      <c r="M72" s="43">
        <f>MAX(1,F72)</f>
      </c>
    </row>
    <row r="73" spans="1:13" x14ac:dyDescent="0.2">
      <c r="A73" s="50"/>
      <c r="B73" s="51"/>
      <c r="C73" s="51"/>
      <c r="D73" s="51"/>
      <c r="E73" s="52"/>
      <c r="F73" s="53"/>
      <c r="G73" s="51"/>
      <c r="H73" s="54">
        <f>IF(B73="","",IFERROR(INDEX(Zoznamy!$B$5:$B$13,MATCH(B73,Zoznamy!$A$5:$A$13,0)),"?"))</f>
      </c>
      <c r="I73" s="55">
        <f>IF(A73="","",EDATE(A73,M73-1))</f>
      </c>
      <c r="J73" s="51"/>
      <c r="K73" s="43">
        <f>IF(A73="",0,YEAR(A73)*12+MONTH(A73))</f>
      </c>
      <c r="L73" s="43">
        <f>IF(A73="",0,DAY(A73))</f>
      </c>
      <c r="M73" s="43">
        <f>MAX(1,F73)</f>
      </c>
    </row>
    <row r="74" spans="1:13" x14ac:dyDescent="0.2">
      <c r="A74" s="50"/>
      <c r="B74" s="51"/>
      <c r="C74" s="51"/>
      <c r="D74" s="51"/>
      <c r="E74" s="52"/>
      <c r="F74" s="53"/>
      <c r="G74" s="51"/>
      <c r="H74" s="54">
        <f>IF(B74="","",IFERROR(INDEX(Zoznamy!$B$5:$B$13,MATCH(B74,Zoznamy!$A$5:$A$13,0)),"?"))</f>
      </c>
      <c r="I74" s="55">
        <f>IF(A74="","",EDATE(A74,M74-1))</f>
      </c>
      <c r="J74" s="51"/>
      <c r="K74" s="43">
        <f>IF(A74="",0,YEAR(A74)*12+MONTH(A74))</f>
      </c>
      <c r="L74" s="43">
        <f>IF(A74="",0,DAY(A74))</f>
      </c>
      <c r="M74" s="43">
        <f>MAX(1,F74)</f>
      </c>
    </row>
    <row r="75" spans="1:13" x14ac:dyDescent="0.2">
      <c r="A75" s="50"/>
      <c r="B75" s="51"/>
      <c r="C75" s="51"/>
      <c r="D75" s="51"/>
      <c r="E75" s="52"/>
      <c r="F75" s="53"/>
      <c r="G75" s="51"/>
      <c r="H75" s="54">
        <f>IF(B75="","",IFERROR(INDEX(Zoznamy!$B$5:$B$13,MATCH(B75,Zoznamy!$A$5:$A$13,0)),"?"))</f>
      </c>
      <c r="I75" s="55">
        <f>IF(A75="","",EDATE(A75,M75-1))</f>
      </c>
      <c r="J75" s="51"/>
      <c r="K75" s="43">
        <f>IF(A75="",0,YEAR(A75)*12+MONTH(A75))</f>
      </c>
      <c r="L75" s="43">
        <f>IF(A75="",0,DAY(A75))</f>
      </c>
      <c r="M75" s="43">
        <f>MAX(1,F75)</f>
      </c>
    </row>
    <row r="76" spans="1:13" x14ac:dyDescent="0.2">
      <c r="A76" s="50"/>
      <c r="B76" s="51"/>
      <c r="C76" s="51"/>
      <c r="D76" s="51"/>
      <c r="E76" s="52"/>
      <c r="F76" s="53"/>
      <c r="G76" s="51"/>
      <c r="H76" s="54">
        <f>IF(B76="","",IFERROR(INDEX(Zoznamy!$B$5:$B$13,MATCH(B76,Zoznamy!$A$5:$A$13,0)),"?"))</f>
      </c>
      <c r="I76" s="55">
        <f>IF(A76="","",EDATE(A76,M76-1))</f>
      </c>
      <c r="J76" s="51"/>
      <c r="K76" s="43">
        <f>IF(A76="",0,YEAR(A76)*12+MONTH(A76))</f>
      </c>
      <c r="L76" s="43">
        <f>IF(A76="",0,DAY(A76))</f>
      </c>
      <c r="M76" s="43">
        <f>MAX(1,F76)</f>
      </c>
    </row>
    <row r="77" spans="1:13" x14ac:dyDescent="0.2">
      <c r="A77" s="50"/>
      <c r="B77" s="51"/>
      <c r="C77" s="51"/>
      <c r="D77" s="51"/>
      <c r="E77" s="52"/>
      <c r="F77" s="53"/>
      <c r="G77" s="51"/>
      <c r="H77" s="54">
        <f>IF(B77="","",IFERROR(INDEX(Zoznamy!$B$5:$B$13,MATCH(B77,Zoznamy!$A$5:$A$13,0)),"?"))</f>
      </c>
      <c r="I77" s="55">
        <f>IF(A77="","",EDATE(A77,M77-1))</f>
      </c>
      <c r="J77" s="51"/>
      <c r="K77" s="43">
        <f>IF(A77="",0,YEAR(A77)*12+MONTH(A77))</f>
      </c>
      <c r="L77" s="43">
        <f>IF(A77="",0,DAY(A77))</f>
      </c>
      <c r="M77" s="43">
        <f>MAX(1,F77)</f>
      </c>
    </row>
    <row r="78" spans="1:13" x14ac:dyDescent="0.2">
      <c r="A78" s="50"/>
      <c r="B78" s="51"/>
      <c r="C78" s="51"/>
      <c r="D78" s="51"/>
      <c r="E78" s="52"/>
      <c r="F78" s="53"/>
      <c r="G78" s="51"/>
      <c r="H78" s="54">
        <f>IF(B78="","",IFERROR(INDEX(Zoznamy!$B$5:$B$13,MATCH(B78,Zoznamy!$A$5:$A$13,0)),"?"))</f>
      </c>
      <c r="I78" s="55">
        <f>IF(A78="","",EDATE(A78,M78-1))</f>
      </c>
      <c r="J78" s="51"/>
      <c r="K78" s="43">
        <f>IF(A78="",0,YEAR(A78)*12+MONTH(A78))</f>
      </c>
      <c r="L78" s="43">
        <f>IF(A78="",0,DAY(A78))</f>
      </c>
      <c r="M78" s="43">
        <f>MAX(1,F78)</f>
      </c>
    </row>
    <row r="79" spans="1:13" x14ac:dyDescent="0.2">
      <c r="A79" s="50"/>
      <c r="B79" s="51"/>
      <c r="C79" s="51"/>
      <c r="D79" s="51"/>
      <c r="E79" s="52"/>
      <c r="F79" s="53"/>
      <c r="G79" s="51"/>
      <c r="H79" s="54">
        <f>IF(B79="","",IFERROR(INDEX(Zoznamy!$B$5:$B$13,MATCH(B79,Zoznamy!$A$5:$A$13,0)),"?"))</f>
      </c>
      <c r="I79" s="55">
        <f>IF(A79="","",EDATE(A79,M79-1))</f>
      </c>
      <c r="J79" s="51"/>
      <c r="K79" s="43">
        <f>IF(A79="",0,YEAR(A79)*12+MONTH(A79))</f>
      </c>
      <c r="L79" s="43">
        <f>IF(A79="",0,DAY(A79))</f>
      </c>
      <c r="M79" s="43">
        <f>MAX(1,F79)</f>
      </c>
    </row>
    <row r="80" spans="1:13" x14ac:dyDescent="0.2">
      <c r="A80" s="50"/>
      <c r="B80" s="51"/>
      <c r="C80" s="51"/>
      <c r="D80" s="51"/>
      <c r="E80" s="52"/>
      <c r="F80" s="53"/>
      <c r="G80" s="51"/>
      <c r="H80" s="54">
        <f>IF(B80="","",IFERROR(INDEX(Zoznamy!$B$5:$B$13,MATCH(B80,Zoznamy!$A$5:$A$13,0)),"?"))</f>
      </c>
      <c r="I80" s="55">
        <f>IF(A80="","",EDATE(A80,M80-1))</f>
      </c>
      <c r="J80" s="51"/>
      <c r="K80" s="43">
        <f>IF(A80="",0,YEAR(A80)*12+MONTH(A80))</f>
      </c>
      <c r="L80" s="43">
        <f>IF(A80="",0,DAY(A80))</f>
      </c>
      <c r="M80" s="43">
        <f>MAX(1,F80)</f>
      </c>
    </row>
    <row r="81" spans="1:13" x14ac:dyDescent="0.2">
      <c r="A81" s="50"/>
      <c r="B81" s="51"/>
      <c r="C81" s="51"/>
      <c r="D81" s="51"/>
      <c r="E81" s="52"/>
      <c r="F81" s="53"/>
      <c r="G81" s="51"/>
      <c r="H81" s="54">
        <f>IF(B81="","",IFERROR(INDEX(Zoznamy!$B$5:$B$13,MATCH(B81,Zoznamy!$A$5:$A$13,0)),"?"))</f>
      </c>
      <c r="I81" s="55">
        <f>IF(A81="","",EDATE(A81,M81-1))</f>
      </c>
      <c r="J81" s="51"/>
      <c r="K81" s="43">
        <f>IF(A81="",0,YEAR(A81)*12+MONTH(A81))</f>
      </c>
      <c r="L81" s="43">
        <f>IF(A81="",0,DAY(A81))</f>
      </c>
      <c r="M81" s="43">
        <f>MAX(1,F81)</f>
      </c>
    </row>
    <row r="82" spans="1:13" x14ac:dyDescent="0.2">
      <c r="A82" s="50"/>
      <c r="B82" s="51"/>
      <c r="C82" s="51"/>
      <c r="D82" s="51"/>
      <c r="E82" s="52"/>
      <c r="F82" s="53"/>
      <c r="G82" s="51"/>
      <c r="H82" s="54">
        <f>IF(B82="","",IFERROR(INDEX(Zoznamy!$B$5:$B$13,MATCH(B82,Zoznamy!$A$5:$A$13,0)),"?"))</f>
      </c>
      <c r="I82" s="55">
        <f>IF(A82="","",EDATE(A82,M82-1))</f>
      </c>
      <c r="J82" s="51"/>
      <c r="K82" s="43">
        <f>IF(A82="",0,YEAR(A82)*12+MONTH(A82))</f>
      </c>
      <c r="L82" s="43">
        <f>IF(A82="",0,DAY(A82))</f>
      </c>
      <c r="M82" s="43">
        <f>MAX(1,F82)</f>
      </c>
    </row>
    <row r="83" spans="1:13" x14ac:dyDescent="0.2">
      <c r="A83" s="50"/>
      <c r="B83" s="51"/>
      <c r="C83" s="51"/>
      <c r="D83" s="51"/>
      <c r="E83" s="52"/>
      <c r="F83" s="53"/>
      <c r="G83" s="51"/>
      <c r="H83" s="54">
        <f>IF(B83="","",IFERROR(INDEX(Zoznamy!$B$5:$B$13,MATCH(B83,Zoznamy!$A$5:$A$13,0)),"?"))</f>
      </c>
      <c r="I83" s="55">
        <f>IF(A83="","",EDATE(A83,M83-1))</f>
      </c>
      <c r="J83" s="51"/>
      <c r="K83" s="43">
        <f>IF(A83="",0,YEAR(A83)*12+MONTH(A83))</f>
      </c>
      <c r="L83" s="43">
        <f>IF(A83="",0,DAY(A83))</f>
      </c>
      <c r="M83" s="43">
        <f>MAX(1,F83)</f>
      </c>
    </row>
    <row r="84" spans="1:13" x14ac:dyDescent="0.2">
      <c r="A84" s="50"/>
      <c r="B84" s="51"/>
      <c r="C84" s="51"/>
      <c r="D84" s="51"/>
      <c r="E84" s="52"/>
      <c r="F84" s="53"/>
      <c r="G84" s="51"/>
      <c r="H84" s="54">
        <f>IF(B84="","",IFERROR(INDEX(Zoznamy!$B$5:$B$13,MATCH(B84,Zoznamy!$A$5:$A$13,0)),"?"))</f>
      </c>
      <c r="I84" s="55">
        <f>IF(A84="","",EDATE(A84,M84-1))</f>
      </c>
      <c r="J84" s="51"/>
      <c r="K84" s="43">
        <f>IF(A84="",0,YEAR(A84)*12+MONTH(A84))</f>
      </c>
      <c r="L84" s="43">
        <f>IF(A84="",0,DAY(A84))</f>
      </c>
      <c r="M84" s="43">
        <f>MAX(1,F84)</f>
      </c>
    </row>
    <row r="85" spans="1:13" x14ac:dyDescent="0.2">
      <c r="A85" s="50"/>
      <c r="B85" s="51"/>
      <c r="C85" s="51"/>
      <c r="D85" s="51"/>
      <c r="E85" s="52"/>
      <c r="F85" s="53"/>
      <c r="G85" s="51"/>
      <c r="H85" s="54">
        <f>IF(B85="","",IFERROR(INDEX(Zoznamy!$B$5:$B$13,MATCH(B85,Zoznamy!$A$5:$A$13,0)),"?"))</f>
      </c>
      <c r="I85" s="55">
        <f>IF(A85="","",EDATE(A85,M85-1))</f>
      </c>
      <c r="J85" s="51"/>
      <c r="K85" s="43">
        <f>IF(A85="",0,YEAR(A85)*12+MONTH(A85))</f>
      </c>
      <c r="L85" s="43">
        <f>IF(A85="",0,DAY(A85))</f>
      </c>
      <c r="M85" s="43">
        <f>MAX(1,F85)</f>
      </c>
    </row>
    <row r="86" spans="1:13" x14ac:dyDescent="0.2">
      <c r="A86" s="50"/>
      <c r="B86" s="51"/>
      <c r="C86" s="51"/>
      <c r="D86" s="51"/>
      <c r="E86" s="52"/>
      <c r="F86" s="53"/>
      <c r="G86" s="51"/>
      <c r="H86" s="54">
        <f>IF(B86="","",IFERROR(INDEX(Zoznamy!$B$5:$B$13,MATCH(B86,Zoznamy!$A$5:$A$13,0)),"?"))</f>
      </c>
      <c r="I86" s="55">
        <f>IF(A86="","",EDATE(A86,M86-1))</f>
      </c>
      <c r="J86" s="51"/>
      <c r="K86" s="43">
        <f>IF(A86="",0,YEAR(A86)*12+MONTH(A86))</f>
      </c>
      <c r="L86" s="43">
        <f>IF(A86="",0,DAY(A86))</f>
      </c>
      <c r="M86" s="43">
        <f>MAX(1,F86)</f>
      </c>
    </row>
    <row r="87" spans="1:13" x14ac:dyDescent="0.2">
      <c r="A87" s="50"/>
      <c r="B87" s="51"/>
      <c r="C87" s="51"/>
      <c r="D87" s="51"/>
      <c r="E87" s="52"/>
      <c r="F87" s="53"/>
      <c r="G87" s="51"/>
      <c r="H87" s="54">
        <f>IF(B87="","",IFERROR(INDEX(Zoznamy!$B$5:$B$13,MATCH(B87,Zoznamy!$A$5:$A$13,0)),"?"))</f>
      </c>
      <c r="I87" s="55">
        <f>IF(A87="","",EDATE(A87,M87-1))</f>
      </c>
      <c r="J87" s="51"/>
      <c r="K87" s="43">
        <f>IF(A87="",0,YEAR(A87)*12+MONTH(A87))</f>
      </c>
      <c r="L87" s="43">
        <f>IF(A87="",0,DAY(A87))</f>
      </c>
      <c r="M87" s="43">
        <f>MAX(1,F87)</f>
      </c>
    </row>
    <row r="88" spans="1:13" x14ac:dyDescent="0.2">
      <c r="A88" s="50"/>
      <c r="B88" s="51"/>
      <c r="C88" s="51"/>
      <c r="D88" s="51"/>
      <c r="E88" s="52"/>
      <c r="F88" s="53"/>
      <c r="G88" s="51"/>
      <c r="H88" s="54">
        <f>IF(B88="","",IFERROR(INDEX(Zoznamy!$B$5:$B$13,MATCH(B88,Zoznamy!$A$5:$A$13,0)),"?"))</f>
      </c>
      <c r="I88" s="55">
        <f>IF(A88="","",EDATE(A88,M88-1))</f>
      </c>
      <c r="J88" s="51"/>
      <c r="K88" s="43">
        <f>IF(A88="",0,YEAR(A88)*12+MONTH(A88))</f>
      </c>
      <c r="L88" s="43">
        <f>IF(A88="",0,DAY(A88))</f>
      </c>
      <c r="M88" s="43">
        <f>MAX(1,F88)</f>
      </c>
    </row>
    <row r="89" spans="1:13" x14ac:dyDescent="0.2">
      <c r="A89" s="50"/>
      <c r="B89" s="51"/>
      <c r="C89" s="51"/>
      <c r="D89" s="51"/>
      <c r="E89" s="52"/>
      <c r="F89" s="53"/>
      <c r="G89" s="51"/>
      <c r="H89" s="54">
        <f>IF(B89="","",IFERROR(INDEX(Zoznamy!$B$5:$B$13,MATCH(B89,Zoznamy!$A$5:$A$13,0)),"?"))</f>
      </c>
      <c r="I89" s="55">
        <f>IF(A89="","",EDATE(A89,M89-1))</f>
      </c>
      <c r="J89" s="51"/>
      <c r="K89" s="43">
        <f>IF(A89="",0,YEAR(A89)*12+MONTH(A89))</f>
      </c>
      <c r="L89" s="43">
        <f>IF(A89="",0,DAY(A89))</f>
      </c>
      <c r="M89" s="43">
        <f>MAX(1,F89)</f>
      </c>
    </row>
    <row r="90" spans="1:13" x14ac:dyDescent="0.2">
      <c r="A90" s="50"/>
      <c r="B90" s="51"/>
      <c r="C90" s="51"/>
      <c r="D90" s="51"/>
      <c r="E90" s="52"/>
      <c r="F90" s="53"/>
      <c r="G90" s="51"/>
      <c r="H90" s="54">
        <f>IF(B90="","",IFERROR(INDEX(Zoznamy!$B$5:$B$13,MATCH(B90,Zoznamy!$A$5:$A$13,0)),"?"))</f>
      </c>
      <c r="I90" s="55">
        <f>IF(A90="","",EDATE(A90,M90-1))</f>
      </c>
      <c r="J90" s="51"/>
      <c r="K90" s="43">
        <f>IF(A90="",0,YEAR(A90)*12+MONTH(A90))</f>
      </c>
      <c r="L90" s="43">
        <f>IF(A90="",0,DAY(A90))</f>
      </c>
      <c r="M90" s="43">
        <f>MAX(1,F90)</f>
      </c>
    </row>
    <row r="91" spans="1:13" x14ac:dyDescent="0.2">
      <c r="A91" s="50"/>
      <c r="B91" s="51"/>
      <c r="C91" s="51"/>
      <c r="D91" s="51"/>
      <c r="E91" s="52"/>
      <c r="F91" s="53"/>
      <c r="G91" s="51"/>
      <c r="H91" s="54">
        <f>IF(B91="","",IFERROR(INDEX(Zoznamy!$B$5:$B$13,MATCH(B91,Zoznamy!$A$5:$A$13,0)),"?"))</f>
      </c>
      <c r="I91" s="55">
        <f>IF(A91="","",EDATE(A91,M91-1))</f>
      </c>
      <c r="J91" s="51"/>
      <c r="K91" s="43">
        <f>IF(A91="",0,YEAR(A91)*12+MONTH(A91))</f>
      </c>
      <c r="L91" s="43">
        <f>IF(A91="",0,DAY(A91))</f>
      </c>
      <c r="M91" s="43">
        <f>MAX(1,F91)</f>
      </c>
    </row>
    <row r="92" spans="1:13" x14ac:dyDescent="0.2">
      <c r="A92" s="50"/>
      <c r="B92" s="51"/>
      <c r="C92" s="51"/>
      <c r="D92" s="51"/>
      <c r="E92" s="52"/>
      <c r="F92" s="53"/>
      <c r="G92" s="51"/>
      <c r="H92" s="54">
        <f>IF(B92="","",IFERROR(INDEX(Zoznamy!$B$5:$B$13,MATCH(B92,Zoznamy!$A$5:$A$13,0)),"?"))</f>
      </c>
      <c r="I92" s="55">
        <f>IF(A92="","",EDATE(A92,M92-1))</f>
      </c>
      <c r="J92" s="51"/>
      <c r="K92" s="43">
        <f>IF(A92="",0,YEAR(A92)*12+MONTH(A92))</f>
      </c>
      <c r="L92" s="43">
        <f>IF(A92="",0,DAY(A92))</f>
      </c>
      <c r="M92" s="43">
        <f>MAX(1,F92)</f>
      </c>
    </row>
    <row r="93" spans="1:13" x14ac:dyDescent="0.2">
      <c r="A93" s="50"/>
      <c r="B93" s="51"/>
      <c r="C93" s="51"/>
      <c r="D93" s="51"/>
      <c r="E93" s="52"/>
      <c r="F93" s="53"/>
      <c r="G93" s="51"/>
      <c r="H93" s="54">
        <f>IF(B93="","",IFERROR(INDEX(Zoznamy!$B$5:$B$13,MATCH(B93,Zoznamy!$A$5:$A$13,0)),"?"))</f>
      </c>
      <c r="I93" s="55">
        <f>IF(A93="","",EDATE(A93,M93-1))</f>
      </c>
      <c r="J93" s="51"/>
      <c r="K93" s="43">
        <f>IF(A93="",0,YEAR(A93)*12+MONTH(A93))</f>
      </c>
      <c r="L93" s="43">
        <f>IF(A93="",0,DAY(A93))</f>
      </c>
      <c r="M93" s="43">
        <f>MAX(1,F93)</f>
      </c>
    </row>
    <row r="94" spans="1:13" x14ac:dyDescent="0.2">
      <c r="A94" s="50"/>
      <c r="B94" s="51"/>
      <c r="C94" s="51"/>
      <c r="D94" s="51"/>
      <c r="E94" s="52"/>
      <c r="F94" s="53"/>
      <c r="G94" s="51"/>
      <c r="H94" s="54">
        <f>IF(B94="","",IFERROR(INDEX(Zoznamy!$B$5:$B$13,MATCH(B94,Zoznamy!$A$5:$A$13,0)),"?"))</f>
      </c>
      <c r="I94" s="55">
        <f>IF(A94="","",EDATE(A94,M94-1))</f>
      </c>
      <c r="J94" s="51"/>
      <c r="K94" s="43">
        <f>IF(A94="",0,YEAR(A94)*12+MONTH(A94))</f>
      </c>
      <c r="L94" s="43">
        <f>IF(A94="",0,DAY(A94))</f>
      </c>
      <c r="M94" s="43">
        <f>MAX(1,F94)</f>
      </c>
    </row>
    <row r="95" spans="1:13" x14ac:dyDescent="0.2">
      <c r="A95" s="50"/>
      <c r="B95" s="51"/>
      <c r="C95" s="51"/>
      <c r="D95" s="51"/>
      <c r="E95" s="52"/>
      <c r="F95" s="53"/>
      <c r="G95" s="51"/>
      <c r="H95" s="54">
        <f>IF(B95="","",IFERROR(INDEX(Zoznamy!$B$5:$B$13,MATCH(B95,Zoznamy!$A$5:$A$13,0)),"?"))</f>
      </c>
      <c r="I95" s="55">
        <f>IF(A95="","",EDATE(A95,M95-1))</f>
      </c>
      <c r="J95" s="51"/>
      <c r="K95" s="43">
        <f>IF(A95="",0,YEAR(A95)*12+MONTH(A95))</f>
      </c>
      <c r="L95" s="43">
        <f>IF(A95="",0,DAY(A95))</f>
      </c>
      <c r="M95" s="43">
        <f>MAX(1,F95)</f>
      </c>
    </row>
    <row r="96" spans="1:13" x14ac:dyDescent="0.2">
      <c r="A96" s="50"/>
      <c r="B96" s="51"/>
      <c r="C96" s="51"/>
      <c r="D96" s="51"/>
      <c r="E96" s="52"/>
      <c r="F96" s="53"/>
      <c r="G96" s="51"/>
      <c r="H96" s="54">
        <f>IF(B96="","",IFERROR(INDEX(Zoznamy!$B$5:$B$13,MATCH(B96,Zoznamy!$A$5:$A$13,0)),"?"))</f>
      </c>
      <c r="I96" s="55">
        <f>IF(A96="","",EDATE(A96,M96-1))</f>
      </c>
      <c r="J96" s="51"/>
      <c r="K96" s="43">
        <f>IF(A96="",0,YEAR(A96)*12+MONTH(A96))</f>
      </c>
      <c r="L96" s="43">
        <f>IF(A96="",0,DAY(A96))</f>
      </c>
      <c r="M96" s="43">
        <f>MAX(1,F96)</f>
      </c>
    </row>
    <row r="97" spans="1:13" x14ac:dyDescent="0.2">
      <c r="A97" s="50"/>
      <c r="B97" s="51"/>
      <c r="C97" s="51"/>
      <c r="D97" s="51"/>
      <c r="E97" s="52"/>
      <c r="F97" s="53"/>
      <c r="G97" s="51"/>
      <c r="H97" s="54">
        <f>IF(B97="","",IFERROR(INDEX(Zoznamy!$B$5:$B$13,MATCH(B97,Zoznamy!$A$5:$A$13,0)),"?"))</f>
      </c>
      <c r="I97" s="55">
        <f>IF(A97="","",EDATE(A97,M97-1))</f>
      </c>
      <c r="J97" s="51"/>
      <c r="K97" s="43">
        <f>IF(A97="",0,YEAR(A97)*12+MONTH(A97))</f>
      </c>
      <c r="L97" s="43">
        <f>IF(A97="",0,DAY(A97))</f>
      </c>
      <c r="M97" s="43">
        <f>MAX(1,F97)</f>
      </c>
    </row>
    <row r="98" spans="1:13" x14ac:dyDescent="0.2">
      <c r="A98" s="50"/>
      <c r="B98" s="51"/>
      <c r="C98" s="51"/>
      <c r="D98" s="51"/>
      <c r="E98" s="52"/>
      <c r="F98" s="53"/>
      <c r="G98" s="51"/>
      <c r="H98" s="54">
        <f>IF(B98="","",IFERROR(INDEX(Zoznamy!$B$5:$B$13,MATCH(B98,Zoznamy!$A$5:$A$13,0)),"?"))</f>
      </c>
      <c r="I98" s="55">
        <f>IF(A98="","",EDATE(A98,M98-1))</f>
      </c>
      <c r="J98" s="51"/>
      <c r="K98" s="43">
        <f>IF(A98="",0,YEAR(A98)*12+MONTH(A98))</f>
      </c>
      <c r="L98" s="43">
        <f>IF(A98="",0,DAY(A98))</f>
      </c>
      <c r="M98" s="43">
        <f>MAX(1,F98)</f>
      </c>
    </row>
    <row r="99" spans="1:13" x14ac:dyDescent="0.2">
      <c r="A99" s="50"/>
      <c r="B99" s="51"/>
      <c r="C99" s="51"/>
      <c r="D99" s="51"/>
      <c r="E99" s="52"/>
      <c r="F99" s="53"/>
      <c r="G99" s="51"/>
      <c r="H99" s="54">
        <f>IF(B99="","",IFERROR(INDEX(Zoznamy!$B$5:$B$13,MATCH(B99,Zoznamy!$A$5:$A$13,0)),"?"))</f>
      </c>
      <c r="I99" s="55">
        <f>IF(A99="","",EDATE(A99,M99-1))</f>
      </c>
      <c r="J99" s="51"/>
      <c r="K99" s="43">
        <f>IF(A99="",0,YEAR(A99)*12+MONTH(A99))</f>
      </c>
      <c r="L99" s="43">
        <f>IF(A99="",0,DAY(A99))</f>
      </c>
      <c r="M99" s="43">
        <f>MAX(1,F99)</f>
      </c>
    </row>
    <row r="100" spans="1:13" x14ac:dyDescent="0.2">
      <c r="A100" s="50"/>
      <c r="B100" s="51"/>
      <c r="C100" s="51"/>
      <c r="D100" s="51"/>
      <c r="E100" s="52"/>
      <c r="F100" s="53"/>
      <c r="G100" s="51"/>
      <c r="H100" s="54">
        <f>IF(B100="","",IFERROR(INDEX(Zoznamy!$B$5:$B$13,MATCH(B100,Zoznamy!$A$5:$A$13,0)),"?"))</f>
      </c>
      <c r="I100" s="55">
        <f>IF(A100="","",EDATE(A100,M100-1))</f>
      </c>
      <c r="J100" s="51"/>
      <c r="K100" s="43">
        <f>IF(A100="",0,YEAR(A100)*12+MONTH(A100))</f>
      </c>
      <c r="L100" s="43">
        <f>IF(A100="",0,DAY(A100))</f>
      </c>
      <c r="M100" s="43">
        <f>MAX(1,F100)</f>
      </c>
    </row>
    <row r="101" spans="1:13" x14ac:dyDescent="0.2">
      <c r="A101" s="50"/>
      <c r="B101" s="51"/>
      <c r="C101" s="51"/>
      <c r="D101" s="51"/>
      <c r="E101" s="52"/>
      <c r="F101" s="53"/>
      <c r="G101" s="51"/>
      <c r="H101" s="54">
        <f>IF(B101="","",IFERROR(INDEX(Zoznamy!$B$5:$B$13,MATCH(B101,Zoznamy!$A$5:$A$13,0)),"?"))</f>
      </c>
      <c r="I101" s="55">
        <f>IF(A101="","",EDATE(A101,M101-1))</f>
      </c>
      <c r="J101" s="51"/>
      <c r="K101" s="43">
        <f>IF(A101="",0,YEAR(A101)*12+MONTH(A101))</f>
      </c>
      <c r="L101" s="43">
        <f>IF(A101="",0,DAY(A101))</f>
      </c>
      <c r="M101" s="43">
        <f>MAX(1,F101)</f>
      </c>
    </row>
    <row r="102" spans="1:13" x14ac:dyDescent="0.2">
      <c r="A102" s="50"/>
      <c r="B102" s="51"/>
      <c r="C102" s="51"/>
      <c r="D102" s="51"/>
      <c r="E102" s="52"/>
      <c r="F102" s="53"/>
      <c r="G102" s="51"/>
      <c r="H102" s="54">
        <f>IF(B102="","",IFERROR(INDEX(Zoznamy!$B$5:$B$13,MATCH(B102,Zoznamy!$A$5:$A$13,0)),"?"))</f>
      </c>
      <c r="I102" s="55">
        <f>IF(A102="","",EDATE(A102,M102-1))</f>
      </c>
      <c r="J102" s="51"/>
      <c r="K102" s="43">
        <f>IF(A102="",0,YEAR(A102)*12+MONTH(A102))</f>
      </c>
      <c r="L102" s="43">
        <f>IF(A102="",0,DAY(A102))</f>
      </c>
      <c r="M102" s="43">
        <f>MAX(1,F102)</f>
      </c>
    </row>
    <row r="103" spans="1:13" x14ac:dyDescent="0.2">
      <c r="A103" s="50"/>
      <c r="B103" s="51"/>
      <c r="C103" s="51"/>
      <c r="D103" s="51"/>
      <c r="E103" s="52"/>
      <c r="F103" s="53"/>
      <c r="G103" s="51"/>
      <c r="H103" s="54">
        <f>IF(B103="","",IFERROR(INDEX(Zoznamy!$B$5:$B$13,MATCH(B103,Zoznamy!$A$5:$A$13,0)),"?"))</f>
      </c>
      <c r="I103" s="55">
        <f>IF(A103="","",EDATE(A103,M103-1))</f>
      </c>
      <c r="J103" s="51"/>
      <c r="K103" s="43">
        <f>IF(A103="",0,YEAR(A103)*12+MONTH(A103))</f>
      </c>
      <c r="L103" s="43">
        <f>IF(A103="",0,DAY(A103))</f>
      </c>
      <c r="M103" s="43">
        <f>MAX(1,F103)</f>
      </c>
    </row>
    <row r="104" spans="1:13" x14ac:dyDescent="0.2">
      <c r="A104" s="50"/>
      <c r="B104" s="51"/>
      <c r="C104" s="51"/>
      <c r="D104" s="51"/>
      <c r="E104" s="52"/>
      <c r="F104" s="53"/>
      <c r="G104" s="51"/>
      <c r="H104" s="54">
        <f>IF(B104="","",IFERROR(INDEX(Zoznamy!$B$5:$B$13,MATCH(B104,Zoznamy!$A$5:$A$13,0)),"?"))</f>
      </c>
      <c r="I104" s="55">
        <f>IF(A104="","",EDATE(A104,M104-1))</f>
      </c>
      <c r="J104" s="51"/>
      <c r="K104" s="43">
        <f>IF(A104="",0,YEAR(A104)*12+MONTH(A104))</f>
      </c>
      <c r="L104" s="43">
        <f>IF(A104="",0,DAY(A104))</f>
      </c>
      <c r="M104" s="43">
        <f>MAX(1,F104)</f>
      </c>
    </row>
    <row r="105" spans="1:13" x14ac:dyDescent="0.2">
      <c r="A105" s="50"/>
      <c r="B105" s="51"/>
      <c r="C105" s="51"/>
      <c r="D105" s="51"/>
      <c r="E105" s="52"/>
      <c r="F105" s="53"/>
      <c r="G105" s="51"/>
      <c r="H105" s="54">
        <f>IF(B105="","",IFERROR(INDEX(Zoznamy!$B$5:$B$13,MATCH(B105,Zoznamy!$A$5:$A$13,0)),"?"))</f>
      </c>
      <c r="I105" s="55">
        <f>IF(A105="","",EDATE(A105,M105-1))</f>
      </c>
      <c r="J105" s="51"/>
      <c r="K105" s="43">
        <f>IF(A105="",0,YEAR(A105)*12+MONTH(A105))</f>
      </c>
      <c r="L105" s="43">
        <f>IF(A105="",0,DAY(A105))</f>
      </c>
      <c r="M105" s="43">
        <f>MAX(1,F105)</f>
      </c>
    </row>
    <row r="106" spans="1:13" x14ac:dyDescent="0.2">
      <c r="A106" s="50"/>
      <c r="B106" s="51"/>
      <c r="C106" s="51"/>
      <c r="D106" s="51"/>
      <c r="E106" s="52"/>
      <c r="F106" s="53"/>
      <c r="G106" s="51"/>
      <c r="H106" s="54">
        <f>IF(B106="","",IFERROR(INDEX(Zoznamy!$B$5:$B$13,MATCH(B106,Zoznamy!$A$5:$A$13,0)),"?"))</f>
      </c>
      <c r="I106" s="55">
        <f>IF(A106="","",EDATE(A106,M106-1))</f>
      </c>
      <c r="J106" s="51"/>
      <c r="K106" s="43">
        <f>IF(A106="",0,YEAR(A106)*12+MONTH(A106))</f>
      </c>
      <c r="L106" s="43">
        <f>IF(A106="",0,DAY(A106))</f>
      </c>
      <c r="M106" s="43">
        <f>MAX(1,F106)</f>
      </c>
    </row>
    <row r="107" spans="1:13" x14ac:dyDescent="0.2">
      <c r="A107" s="50"/>
      <c r="B107" s="51"/>
      <c r="C107" s="51"/>
      <c r="D107" s="51"/>
      <c r="E107" s="52"/>
      <c r="F107" s="53"/>
      <c r="G107" s="51"/>
      <c r="H107" s="54">
        <f>IF(B107="","",IFERROR(INDEX(Zoznamy!$B$5:$B$13,MATCH(B107,Zoznamy!$A$5:$A$13,0)),"?"))</f>
      </c>
      <c r="I107" s="55">
        <f>IF(A107="","",EDATE(A107,M107-1))</f>
      </c>
      <c r="J107" s="51"/>
      <c r="K107" s="43">
        <f>IF(A107="",0,YEAR(A107)*12+MONTH(A107))</f>
      </c>
      <c r="L107" s="43">
        <f>IF(A107="",0,DAY(A107))</f>
      </c>
      <c r="M107" s="43">
        <f>MAX(1,F107)</f>
      </c>
    </row>
    <row r="108" spans="1:13" x14ac:dyDescent="0.2">
      <c r="A108" s="50"/>
      <c r="B108" s="51"/>
      <c r="C108" s="51"/>
      <c r="D108" s="51"/>
      <c r="E108" s="52"/>
      <c r="F108" s="53"/>
      <c r="G108" s="51"/>
      <c r="H108" s="54">
        <f>IF(B108="","",IFERROR(INDEX(Zoznamy!$B$5:$B$13,MATCH(B108,Zoznamy!$A$5:$A$13,0)),"?"))</f>
      </c>
      <c r="I108" s="55">
        <f>IF(A108="","",EDATE(A108,M108-1))</f>
      </c>
      <c r="J108" s="51"/>
      <c r="K108" s="43">
        <f>IF(A108="",0,YEAR(A108)*12+MONTH(A108))</f>
      </c>
      <c r="L108" s="43">
        <f>IF(A108="",0,DAY(A108))</f>
      </c>
      <c r="M108" s="43">
        <f>MAX(1,F108)</f>
      </c>
    </row>
    <row r="109" spans="1:13" x14ac:dyDescent="0.2">
      <c r="A109" s="50"/>
      <c r="B109" s="51"/>
      <c r="C109" s="51"/>
      <c r="D109" s="51"/>
      <c r="E109" s="52"/>
      <c r="F109" s="53"/>
      <c r="G109" s="51"/>
      <c r="H109" s="54">
        <f>IF(B109="","",IFERROR(INDEX(Zoznamy!$B$5:$B$13,MATCH(B109,Zoznamy!$A$5:$A$13,0)),"?"))</f>
      </c>
      <c r="I109" s="55">
        <f>IF(A109="","",EDATE(A109,M109-1))</f>
      </c>
      <c r="J109" s="51"/>
      <c r="K109" s="43">
        <f>IF(A109="",0,YEAR(A109)*12+MONTH(A109))</f>
      </c>
      <c r="L109" s="43">
        <f>IF(A109="",0,DAY(A109))</f>
      </c>
      <c r="M109" s="43">
        <f>MAX(1,F109)</f>
      </c>
    </row>
    <row r="110" spans="1:13" x14ac:dyDescent="0.2">
      <c r="A110" s="50"/>
      <c r="B110" s="51"/>
      <c r="C110" s="51"/>
      <c r="D110" s="51"/>
      <c r="E110" s="52"/>
      <c r="F110" s="53"/>
      <c r="G110" s="51"/>
      <c r="H110" s="54">
        <f>IF(B110="","",IFERROR(INDEX(Zoznamy!$B$5:$B$13,MATCH(B110,Zoznamy!$A$5:$A$13,0)),"?"))</f>
      </c>
      <c r="I110" s="55">
        <f>IF(A110="","",EDATE(A110,M110-1))</f>
      </c>
      <c r="J110" s="51"/>
      <c r="K110" s="43">
        <f>IF(A110="",0,YEAR(A110)*12+MONTH(A110))</f>
      </c>
      <c r="L110" s="43">
        <f>IF(A110="",0,DAY(A110))</f>
      </c>
      <c r="M110" s="43">
        <f>MAX(1,F110)</f>
      </c>
    </row>
    <row r="111" spans="1:13" x14ac:dyDescent="0.2">
      <c r="A111" s="50"/>
      <c r="B111" s="51"/>
      <c r="C111" s="51"/>
      <c r="D111" s="51"/>
      <c r="E111" s="52"/>
      <c r="F111" s="53"/>
      <c r="G111" s="51"/>
      <c r="H111" s="54">
        <f>IF(B111="","",IFERROR(INDEX(Zoznamy!$B$5:$B$13,MATCH(B111,Zoznamy!$A$5:$A$13,0)),"?"))</f>
      </c>
      <c r="I111" s="55">
        <f>IF(A111="","",EDATE(A111,M111-1))</f>
      </c>
      <c r="J111" s="51"/>
      <c r="K111" s="43">
        <f>IF(A111="",0,YEAR(A111)*12+MONTH(A111))</f>
      </c>
      <c r="L111" s="43">
        <f>IF(A111="",0,DAY(A111))</f>
      </c>
      <c r="M111" s="43">
        <f>MAX(1,F111)</f>
      </c>
    </row>
    <row r="112" spans="1:13" x14ac:dyDescent="0.2">
      <c r="A112" s="50"/>
      <c r="B112" s="51"/>
      <c r="C112" s="51"/>
      <c r="D112" s="51"/>
      <c r="E112" s="52"/>
      <c r="F112" s="53"/>
      <c r="G112" s="51"/>
      <c r="H112" s="54">
        <f>IF(B112="","",IFERROR(INDEX(Zoznamy!$B$5:$B$13,MATCH(B112,Zoznamy!$A$5:$A$13,0)),"?"))</f>
      </c>
      <c r="I112" s="55">
        <f>IF(A112="","",EDATE(A112,M112-1))</f>
      </c>
      <c r="J112" s="51"/>
      <c r="K112" s="43">
        <f>IF(A112="",0,YEAR(A112)*12+MONTH(A112))</f>
      </c>
      <c r="L112" s="43">
        <f>IF(A112="",0,DAY(A112))</f>
      </c>
      <c r="M112" s="43">
        <f>MAX(1,F112)</f>
      </c>
    </row>
    <row r="113" spans="1:13" x14ac:dyDescent="0.2">
      <c r="A113" s="50"/>
      <c r="B113" s="51"/>
      <c r="C113" s="51"/>
      <c r="D113" s="51"/>
      <c r="E113" s="52"/>
      <c r="F113" s="53"/>
      <c r="G113" s="51"/>
      <c r="H113" s="54">
        <f>IF(B113="","",IFERROR(INDEX(Zoznamy!$B$5:$B$13,MATCH(B113,Zoznamy!$A$5:$A$13,0)),"?"))</f>
      </c>
      <c r="I113" s="55">
        <f>IF(A113="","",EDATE(A113,M113-1))</f>
      </c>
      <c r="J113" s="51"/>
      <c r="K113" s="43">
        <f>IF(A113="",0,YEAR(A113)*12+MONTH(A113))</f>
      </c>
      <c r="L113" s="43">
        <f>IF(A113="",0,DAY(A113))</f>
      </c>
      <c r="M113" s="43">
        <f>MAX(1,F113)</f>
      </c>
    </row>
    <row r="114" spans="1:13" x14ac:dyDescent="0.2">
      <c r="A114" s="50"/>
      <c r="B114" s="51"/>
      <c r="C114" s="51"/>
      <c r="D114" s="51"/>
      <c r="E114" s="52"/>
      <c r="F114" s="53"/>
      <c r="G114" s="51"/>
      <c r="H114" s="54">
        <f>IF(B114="","",IFERROR(INDEX(Zoznamy!$B$5:$B$13,MATCH(B114,Zoznamy!$A$5:$A$13,0)),"?"))</f>
      </c>
      <c r="I114" s="55">
        <f>IF(A114="","",EDATE(A114,M114-1))</f>
      </c>
      <c r="J114" s="51"/>
      <c r="K114" s="43">
        <f>IF(A114="",0,YEAR(A114)*12+MONTH(A114))</f>
      </c>
      <c r="L114" s="43">
        <f>IF(A114="",0,DAY(A114))</f>
      </c>
      <c r="M114" s="43">
        <f>MAX(1,F114)</f>
      </c>
    </row>
    <row r="115" spans="1:13" x14ac:dyDescent="0.2">
      <c r="A115" s="50"/>
      <c r="B115" s="51"/>
      <c r="C115" s="51"/>
      <c r="D115" s="51"/>
      <c r="E115" s="52"/>
      <c r="F115" s="53"/>
      <c r="G115" s="51"/>
      <c r="H115" s="54">
        <f>IF(B115="","",IFERROR(INDEX(Zoznamy!$B$5:$B$13,MATCH(B115,Zoznamy!$A$5:$A$13,0)),"?"))</f>
      </c>
      <c r="I115" s="55">
        <f>IF(A115="","",EDATE(A115,M115-1))</f>
      </c>
      <c r="J115" s="51"/>
      <c r="K115" s="43">
        <f>IF(A115="",0,YEAR(A115)*12+MONTH(A115))</f>
      </c>
      <c r="L115" s="43">
        <f>IF(A115="",0,DAY(A115))</f>
      </c>
      <c r="M115" s="43">
        <f>MAX(1,F115)</f>
      </c>
    </row>
    <row r="116" spans="1:13" x14ac:dyDescent="0.2">
      <c r="A116" s="50"/>
      <c r="B116" s="51"/>
      <c r="C116" s="51"/>
      <c r="D116" s="51"/>
      <c r="E116" s="52"/>
      <c r="F116" s="53"/>
      <c r="G116" s="51"/>
      <c r="H116" s="54">
        <f>IF(B116="","",IFERROR(INDEX(Zoznamy!$B$5:$B$13,MATCH(B116,Zoznamy!$A$5:$A$13,0)),"?"))</f>
      </c>
      <c r="I116" s="55">
        <f>IF(A116="","",EDATE(A116,M116-1))</f>
      </c>
      <c r="J116" s="51"/>
      <c r="K116" s="43">
        <f>IF(A116="",0,YEAR(A116)*12+MONTH(A116))</f>
      </c>
      <c r="L116" s="43">
        <f>IF(A116="",0,DAY(A116))</f>
      </c>
      <c r="M116" s="43">
        <f>MAX(1,F116)</f>
      </c>
    </row>
    <row r="117" spans="1:13" x14ac:dyDescent="0.2">
      <c r="A117" s="50"/>
      <c r="B117" s="51"/>
      <c r="C117" s="51"/>
      <c r="D117" s="51"/>
      <c r="E117" s="52"/>
      <c r="F117" s="53"/>
      <c r="G117" s="51"/>
      <c r="H117" s="54">
        <f>IF(B117="","",IFERROR(INDEX(Zoznamy!$B$5:$B$13,MATCH(B117,Zoznamy!$A$5:$A$13,0)),"?"))</f>
      </c>
      <c r="I117" s="55">
        <f>IF(A117="","",EDATE(A117,M117-1))</f>
      </c>
      <c r="J117" s="51"/>
      <c r="K117" s="43">
        <f>IF(A117="",0,YEAR(A117)*12+MONTH(A117))</f>
      </c>
      <c r="L117" s="43">
        <f>IF(A117="",0,DAY(A117))</f>
      </c>
      <c r="M117" s="43">
        <f>MAX(1,F117)</f>
      </c>
    </row>
    <row r="118" spans="1:13" x14ac:dyDescent="0.2">
      <c r="A118" s="50"/>
      <c r="B118" s="51"/>
      <c r="C118" s="51"/>
      <c r="D118" s="51"/>
      <c r="E118" s="52"/>
      <c r="F118" s="53"/>
      <c r="G118" s="51"/>
      <c r="H118" s="54">
        <f>IF(B118="","",IFERROR(INDEX(Zoznamy!$B$5:$B$13,MATCH(B118,Zoznamy!$A$5:$A$13,0)),"?"))</f>
      </c>
      <c r="I118" s="55">
        <f>IF(A118="","",EDATE(A118,M118-1))</f>
      </c>
      <c r="J118" s="51"/>
      <c r="K118" s="43">
        <f>IF(A118="",0,YEAR(A118)*12+MONTH(A118))</f>
      </c>
      <c r="L118" s="43">
        <f>IF(A118="",0,DAY(A118))</f>
      </c>
      <c r="M118" s="43">
        <f>MAX(1,F118)</f>
      </c>
    </row>
    <row r="119" spans="1:13" x14ac:dyDescent="0.2">
      <c r="A119" s="50"/>
      <c r="B119" s="51"/>
      <c r="C119" s="51"/>
      <c r="D119" s="51"/>
      <c r="E119" s="52"/>
      <c r="F119" s="53"/>
      <c r="G119" s="51"/>
      <c r="H119" s="54">
        <f>IF(B119="","",IFERROR(INDEX(Zoznamy!$B$5:$B$13,MATCH(B119,Zoznamy!$A$5:$A$13,0)),"?"))</f>
      </c>
      <c r="I119" s="55">
        <f>IF(A119="","",EDATE(A119,M119-1))</f>
      </c>
      <c r="J119" s="51"/>
      <c r="K119" s="43">
        <f>IF(A119="",0,YEAR(A119)*12+MONTH(A119))</f>
      </c>
      <c r="L119" s="43">
        <f>IF(A119="",0,DAY(A119))</f>
      </c>
      <c r="M119" s="43">
        <f>MAX(1,F119)</f>
      </c>
    </row>
    <row r="120" spans="1:13" x14ac:dyDescent="0.2">
      <c r="A120" s="50"/>
      <c r="B120" s="51"/>
      <c r="C120" s="51"/>
      <c r="D120" s="51"/>
      <c r="E120" s="52"/>
      <c r="F120" s="53"/>
      <c r="G120" s="51"/>
      <c r="H120" s="54">
        <f>IF(B120="","",IFERROR(INDEX(Zoznamy!$B$5:$B$13,MATCH(B120,Zoznamy!$A$5:$A$13,0)),"?"))</f>
      </c>
      <c r="I120" s="55">
        <f>IF(A120="","",EDATE(A120,M120-1))</f>
      </c>
      <c r="J120" s="51"/>
      <c r="K120" s="43">
        <f>IF(A120="",0,YEAR(A120)*12+MONTH(A120))</f>
      </c>
      <c r="L120" s="43">
        <f>IF(A120="",0,DAY(A120))</f>
      </c>
      <c r="M120" s="43">
        <f>MAX(1,F120)</f>
      </c>
    </row>
    <row r="121" spans="1:13" x14ac:dyDescent="0.2">
      <c r="A121" s="50"/>
      <c r="B121" s="51"/>
      <c r="C121" s="51"/>
      <c r="D121" s="51"/>
      <c r="E121" s="52"/>
      <c r="F121" s="53"/>
      <c r="G121" s="51"/>
      <c r="H121" s="54">
        <f>IF(B121="","",IFERROR(INDEX(Zoznamy!$B$5:$B$13,MATCH(B121,Zoznamy!$A$5:$A$13,0)),"?"))</f>
      </c>
      <c r="I121" s="55">
        <f>IF(A121="","",EDATE(A121,M121-1))</f>
      </c>
      <c r="J121" s="51"/>
      <c r="K121" s="43">
        <f>IF(A121="",0,YEAR(A121)*12+MONTH(A121))</f>
      </c>
      <c r="L121" s="43">
        <f>IF(A121="",0,DAY(A121))</f>
      </c>
      <c r="M121" s="43">
        <f>MAX(1,F121)</f>
      </c>
    </row>
    <row r="122" spans="1:13" x14ac:dyDescent="0.2">
      <c r="A122" s="50"/>
      <c r="B122" s="51"/>
      <c r="C122" s="51"/>
      <c r="D122" s="51"/>
      <c r="E122" s="52"/>
      <c r="F122" s="53"/>
      <c r="G122" s="51"/>
      <c r="H122" s="54">
        <f>IF(B122="","",IFERROR(INDEX(Zoznamy!$B$5:$B$13,MATCH(B122,Zoznamy!$A$5:$A$13,0)),"?"))</f>
      </c>
      <c r="I122" s="55">
        <f>IF(A122="","",EDATE(A122,M122-1))</f>
      </c>
      <c r="J122" s="51"/>
      <c r="K122" s="43">
        <f>IF(A122="",0,YEAR(A122)*12+MONTH(A122))</f>
      </c>
      <c r="L122" s="43">
        <f>IF(A122="",0,DAY(A122))</f>
      </c>
      <c r="M122" s="43">
        <f>MAX(1,F122)</f>
      </c>
    </row>
    <row r="123" spans="1:13" x14ac:dyDescent="0.2">
      <c r="A123" s="50"/>
      <c r="B123" s="51"/>
      <c r="C123" s="51"/>
      <c r="D123" s="51"/>
      <c r="E123" s="52"/>
      <c r="F123" s="53"/>
      <c r="G123" s="51"/>
      <c r="H123" s="54">
        <f>IF(B123="","",IFERROR(INDEX(Zoznamy!$B$5:$B$13,MATCH(B123,Zoznamy!$A$5:$A$13,0)),"?"))</f>
      </c>
      <c r="I123" s="55">
        <f>IF(A123="","",EDATE(A123,M123-1))</f>
      </c>
      <c r="J123" s="51"/>
      <c r="K123" s="43">
        <f>IF(A123="",0,YEAR(A123)*12+MONTH(A123))</f>
      </c>
      <c r="L123" s="43">
        <f>IF(A123="",0,DAY(A123))</f>
      </c>
      <c r="M123" s="43">
        <f>MAX(1,F123)</f>
      </c>
    </row>
    <row r="124" spans="1:13" x14ac:dyDescent="0.2">
      <c r="A124" s="50"/>
      <c r="B124" s="51"/>
      <c r="C124" s="51"/>
      <c r="D124" s="51"/>
      <c r="E124" s="52"/>
      <c r="F124" s="53"/>
      <c r="G124" s="51"/>
      <c r="H124" s="54">
        <f>IF(B124="","",IFERROR(INDEX(Zoznamy!$B$5:$B$13,MATCH(B124,Zoznamy!$A$5:$A$13,0)),"?"))</f>
      </c>
      <c r="I124" s="55">
        <f>IF(A124="","",EDATE(A124,M124-1))</f>
      </c>
      <c r="J124" s="51"/>
      <c r="K124" s="43">
        <f>IF(A124="",0,YEAR(A124)*12+MONTH(A124))</f>
      </c>
      <c r="L124" s="43">
        <f>IF(A124="",0,DAY(A124))</f>
      </c>
      <c r="M124" s="43">
        <f>MAX(1,F124)</f>
      </c>
    </row>
    <row r="125" spans="1:13" x14ac:dyDescent="0.2">
      <c r="A125" s="50"/>
      <c r="B125" s="51"/>
      <c r="C125" s="51"/>
      <c r="D125" s="51"/>
      <c r="E125" s="52"/>
      <c r="F125" s="53"/>
      <c r="G125" s="51"/>
      <c r="H125" s="54">
        <f>IF(B125="","",IFERROR(INDEX(Zoznamy!$B$5:$B$13,MATCH(B125,Zoznamy!$A$5:$A$13,0)),"?"))</f>
      </c>
      <c r="I125" s="55">
        <f>IF(A125="","",EDATE(A125,M125-1))</f>
      </c>
      <c r="J125" s="51"/>
      <c r="K125" s="43">
        <f>IF(A125="",0,YEAR(A125)*12+MONTH(A125))</f>
      </c>
      <c r="L125" s="43">
        <f>IF(A125="",0,DAY(A125))</f>
      </c>
      <c r="M125" s="43">
        <f>MAX(1,F125)</f>
      </c>
    </row>
    <row r="126" spans="1:13" x14ac:dyDescent="0.2">
      <c r="A126" s="50"/>
      <c r="B126" s="51"/>
      <c r="C126" s="51"/>
      <c r="D126" s="51"/>
      <c r="E126" s="52"/>
      <c r="F126" s="53"/>
      <c r="G126" s="51"/>
      <c r="H126" s="54">
        <f>IF(B126="","",IFERROR(INDEX(Zoznamy!$B$5:$B$13,MATCH(B126,Zoznamy!$A$5:$A$13,0)),"?"))</f>
      </c>
      <c r="I126" s="55">
        <f>IF(A126="","",EDATE(A126,M126-1))</f>
      </c>
      <c r="J126" s="51"/>
      <c r="K126" s="43">
        <f>IF(A126="",0,YEAR(A126)*12+MONTH(A126))</f>
      </c>
      <c r="L126" s="43">
        <f>IF(A126="",0,DAY(A126))</f>
      </c>
      <c r="M126" s="43">
        <f>MAX(1,F126)</f>
      </c>
    </row>
    <row r="127" spans="1:13" x14ac:dyDescent="0.2">
      <c r="A127" s="50"/>
      <c r="B127" s="51"/>
      <c r="C127" s="51"/>
      <c r="D127" s="51"/>
      <c r="E127" s="52"/>
      <c r="F127" s="53"/>
      <c r="G127" s="51"/>
      <c r="H127" s="54">
        <f>IF(B127="","",IFERROR(INDEX(Zoznamy!$B$5:$B$13,MATCH(B127,Zoznamy!$A$5:$A$13,0)),"?"))</f>
      </c>
      <c r="I127" s="55">
        <f>IF(A127="","",EDATE(A127,M127-1))</f>
      </c>
      <c r="J127" s="51"/>
      <c r="K127" s="43">
        <f>IF(A127="",0,YEAR(A127)*12+MONTH(A127))</f>
      </c>
      <c r="L127" s="43">
        <f>IF(A127="",0,DAY(A127))</f>
      </c>
      <c r="M127" s="43">
        <f>MAX(1,F127)</f>
      </c>
    </row>
    <row r="128" spans="1:13" x14ac:dyDescent="0.2">
      <c r="A128" s="50"/>
      <c r="B128" s="51"/>
      <c r="C128" s="51"/>
      <c r="D128" s="51"/>
      <c r="E128" s="52"/>
      <c r="F128" s="53"/>
      <c r="G128" s="51"/>
      <c r="H128" s="54">
        <f>IF(B128="","",IFERROR(INDEX(Zoznamy!$B$5:$B$13,MATCH(B128,Zoznamy!$A$5:$A$13,0)),"?"))</f>
      </c>
      <c r="I128" s="55">
        <f>IF(A128="","",EDATE(A128,M128-1))</f>
      </c>
      <c r="J128" s="51"/>
      <c r="K128" s="43">
        <f>IF(A128="",0,YEAR(A128)*12+MONTH(A128))</f>
      </c>
      <c r="L128" s="43">
        <f>IF(A128="",0,DAY(A128))</f>
      </c>
      <c r="M128" s="43">
        <f>MAX(1,F128)</f>
      </c>
    </row>
    <row r="129" spans="1:13" x14ac:dyDescent="0.2">
      <c r="A129" s="50"/>
      <c r="B129" s="51"/>
      <c r="C129" s="51"/>
      <c r="D129" s="51"/>
      <c r="E129" s="52"/>
      <c r="F129" s="53"/>
      <c r="G129" s="51"/>
      <c r="H129" s="54">
        <f>IF(B129="","",IFERROR(INDEX(Zoznamy!$B$5:$B$13,MATCH(B129,Zoznamy!$A$5:$A$13,0)),"?"))</f>
      </c>
      <c r="I129" s="55">
        <f>IF(A129="","",EDATE(A129,M129-1))</f>
      </c>
      <c r="J129" s="51"/>
      <c r="K129" s="43">
        <f>IF(A129="",0,YEAR(A129)*12+MONTH(A129))</f>
      </c>
      <c r="L129" s="43">
        <f>IF(A129="",0,DAY(A129))</f>
      </c>
      <c r="M129" s="43">
        <f>MAX(1,F129)</f>
      </c>
    </row>
    <row r="130" spans="1:13" x14ac:dyDescent="0.2">
      <c r="A130" s="50"/>
      <c r="B130" s="51"/>
      <c r="C130" s="51"/>
      <c r="D130" s="51"/>
      <c r="E130" s="52"/>
      <c r="F130" s="53"/>
      <c r="G130" s="51"/>
      <c r="H130" s="54">
        <f>IF(B130="","",IFERROR(INDEX(Zoznamy!$B$5:$B$13,MATCH(B130,Zoznamy!$A$5:$A$13,0)),"?"))</f>
      </c>
      <c r="I130" s="55">
        <f>IF(A130="","",EDATE(A130,M130-1))</f>
      </c>
      <c r="J130" s="51"/>
      <c r="K130" s="43">
        <f>IF(A130="",0,YEAR(A130)*12+MONTH(A130))</f>
      </c>
      <c r="L130" s="43">
        <f>IF(A130="",0,DAY(A130))</f>
      </c>
      <c r="M130" s="43">
        <f>MAX(1,F130)</f>
      </c>
    </row>
    <row r="131" spans="1:13" x14ac:dyDescent="0.2">
      <c r="A131" s="50"/>
      <c r="B131" s="51"/>
      <c r="C131" s="51"/>
      <c r="D131" s="51"/>
      <c r="E131" s="52"/>
      <c r="F131" s="53"/>
      <c r="G131" s="51"/>
      <c r="H131" s="54">
        <f>IF(B131="","",IFERROR(INDEX(Zoznamy!$B$5:$B$13,MATCH(B131,Zoznamy!$A$5:$A$13,0)),"?"))</f>
      </c>
      <c r="I131" s="55">
        <f>IF(A131="","",EDATE(A131,M131-1))</f>
      </c>
      <c r="J131" s="51"/>
      <c r="K131" s="43">
        <f>IF(A131="",0,YEAR(A131)*12+MONTH(A131))</f>
      </c>
      <c r="L131" s="43">
        <f>IF(A131="",0,DAY(A131))</f>
      </c>
      <c r="M131" s="43">
        <f>MAX(1,F131)</f>
      </c>
    </row>
    <row r="132" spans="1:13" x14ac:dyDescent="0.2">
      <c r="A132" s="50"/>
      <c r="B132" s="51"/>
      <c r="C132" s="51"/>
      <c r="D132" s="51"/>
      <c r="E132" s="52"/>
      <c r="F132" s="53"/>
      <c r="G132" s="51"/>
      <c r="H132" s="54">
        <f>IF(B132="","",IFERROR(INDEX(Zoznamy!$B$5:$B$13,MATCH(B132,Zoznamy!$A$5:$A$13,0)),"?"))</f>
      </c>
      <c r="I132" s="55">
        <f>IF(A132="","",EDATE(A132,M132-1))</f>
      </c>
      <c r="J132" s="51"/>
      <c r="K132" s="43">
        <f>IF(A132="",0,YEAR(A132)*12+MONTH(A132))</f>
      </c>
      <c r="L132" s="43">
        <f>IF(A132="",0,DAY(A132))</f>
      </c>
      <c r="M132" s="43">
        <f>MAX(1,F132)</f>
      </c>
    </row>
    <row r="133" spans="1:13" x14ac:dyDescent="0.2">
      <c r="A133" s="50"/>
      <c r="B133" s="51"/>
      <c r="C133" s="51"/>
      <c r="D133" s="51"/>
      <c r="E133" s="52"/>
      <c r="F133" s="53"/>
      <c r="G133" s="51"/>
      <c r="H133" s="54">
        <f>IF(B133="","",IFERROR(INDEX(Zoznamy!$B$5:$B$13,MATCH(B133,Zoznamy!$A$5:$A$13,0)),"?"))</f>
      </c>
      <c r="I133" s="55">
        <f>IF(A133="","",EDATE(A133,M133-1))</f>
      </c>
      <c r="J133" s="51"/>
      <c r="K133" s="43">
        <f>IF(A133="",0,YEAR(A133)*12+MONTH(A133))</f>
      </c>
      <c r="L133" s="43">
        <f>IF(A133="",0,DAY(A133))</f>
      </c>
      <c r="M133" s="43">
        <f>MAX(1,F133)</f>
      </c>
    </row>
    <row r="134" spans="1:13" x14ac:dyDescent="0.2">
      <c r="A134" s="50"/>
      <c r="B134" s="51"/>
      <c r="C134" s="51"/>
      <c r="D134" s="51"/>
      <c r="E134" s="52"/>
      <c r="F134" s="53"/>
      <c r="G134" s="51"/>
      <c r="H134" s="54">
        <f>IF(B134="","",IFERROR(INDEX(Zoznamy!$B$5:$B$13,MATCH(B134,Zoznamy!$A$5:$A$13,0)),"?"))</f>
      </c>
      <c r="I134" s="55">
        <f>IF(A134="","",EDATE(A134,M134-1))</f>
      </c>
      <c r="J134" s="51"/>
      <c r="K134" s="43">
        <f>IF(A134="",0,YEAR(A134)*12+MONTH(A134))</f>
      </c>
      <c r="L134" s="43">
        <f>IF(A134="",0,DAY(A134))</f>
      </c>
      <c r="M134" s="43">
        <f>MAX(1,F134)</f>
      </c>
    </row>
    <row r="135" spans="1:13" x14ac:dyDescent="0.2">
      <c r="A135" s="50"/>
      <c r="B135" s="51"/>
      <c r="C135" s="51"/>
      <c r="D135" s="51"/>
      <c r="E135" s="52"/>
      <c r="F135" s="53"/>
      <c r="G135" s="51"/>
      <c r="H135" s="54">
        <f>IF(B135="","",IFERROR(INDEX(Zoznamy!$B$5:$B$13,MATCH(B135,Zoznamy!$A$5:$A$13,0)),"?"))</f>
      </c>
      <c r="I135" s="55">
        <f>IF(A135="","",EDATE(A135,M135-1))</f>
      </c>
      <c r="J135" s="51"/>
      <c r="K135" s="43">
        <f>IF(A135="",0,YEAR(A135)*12+MONTH(A135))</f>
      </c>
      <c r="L135" s="43">
        <f>IF(A135="",0,DAY(A135))</f>
      </c>
      <c r="M135" s="43">
        <f>MAX(1,F135)</f>
      </c>
    </row>
    <row r="136" spans="1:13" x14ac:dyDescent="0.2">
      <c r="A136" s="50"/>
      <c r="B136" s="51"/>
      <c r="C136" s="51"/>
      <c r="D136" s="51"/>
      <c r="E136" s="52"/>
      <c r="F136" s="53"/>
      <c r="G136" s="51"/>
      <c r="H136" s="54">
        <f>IF(B136="","",IFERROR(INDEX(Zoznamy!$B$5:$B$13,MATCH(B136,Zoznamy!$A$5:$A$13,0)),"?"))</f>
      </c>
      <c r="I136" s="55">
        <f>IF(A136="","",EDATE(A136,M136-1))</f>
      </c>
      <c r="J136" s="51"/>
      <c r="K136" s="43">
        <f>IF(A136="",0,YEAR(A136)*12+MONTH(A136))</f>
      </c>
      <c r="L136" s="43">
        <f>IF(A136="",0,DAY(A136))</f>
      </c>
      <c r="M136" s="43">
        <f>MAX(1,F136)</f>
      </c>
    </row>
    <row r="137" spans="1:13" x14ac:dyDescent="0.2">
      <c r="A137" s="50"/>
      <c r="B137" s="51"/>
      <c r="C137" s="51"/>
      <c r="D137" s="51"/>
      <c r="E137" s="52"/>
      <c r="F137" s="53"/>
      <c r="G137" s="51"/>
      <c r="H137" s="54">
        <f>IF(B137="","",IFERROR(INDEX(Zoznamy!$B$5:$B$13,MATCH(B137,Zoznamy!$A$5:$A$13,0)),"?"))</f>
      </c>
      <c r="I137" s="55">
        <f>IF(A137="","",EDATE(A137,M137-1))</f>
      </c>
      <c r="J137" s="51"/>
      <c r="K137" s="43">
        <f>IF(A137="",0,YEAR(A137)*12+MONTH(A137))</f>
      </c>
      <c r="L137" s="43">
        <f>IF(A137="",0,DAY(A137))</f>
      </c>
      <c r="M137" s="43">
        <f>MAX(1,F137)</f>
      </c>
    </row>
    <row r="138" spans="1:13" x14ac:dyDescent="0.2">
      <c r="A138" s="50"/>
      <c r="B138" s="51"/>
      <c r="C138" s="51"/>
      <c r="D138" s="51"/>
      <c r="E138" s="52"/>
      <c r="F138" s="53"/>
      <c r="G138" s="51"/>
      <c r="H138" s="54">
        <f>IF(B138="","",IFERROR(INDEX(Zoznamy!$B$5:$B$13,MATCH(B138,Zoznamy!$A$5:$A$13,0)),"?"))</f>
      </c>
      <c r="I138" s="55">
        <f>IF(A138="","",EDATE(A138,M138-1))</f>
      </c>
      <c r="J138" s="51"/>
      <c r="K138" s="43">
        <f>IF(A138="",0,YEAR(A138)*12+MONTH(A138))</f>
      </c>
      <c r="L138" s="43">
        <f>IF(A138="",0,DAY(A138))</f>
      </c>
      <c r="M138" s="43">
        <f>MAX(1,F138)</f>
      </c>
    </row>
    <row r="139" spans="1:13" x14ac:dyDescent="0.2">
      <c r="A139" s="50"/>
      <c r="B139" s="51"/>
      <c r="C139" s="51"/>
      <c r="D139" s="51"/>
      <c r="E139" s="52"/>
      <c r="F139" s="53"/>
      <c r="G139" s="51"/>
      <c r="H139" s="54">
        <f>IF(B139="","",IFERROR(INDEX(Zoznamy!$B$5:$B$13,MATCH(B139,Zoznamy!$A$5:$A$13,0)),"?"))</f>
      </c>
      <c r="I139" s="55">
        <f>IF(A139="","",EDATE(A139,M139-1))</f>
      </c>
      <c r="J139" s="51"/>
      <c r="K139" s="43">
        <f>IF(A139="",0,YEAR(A139)*12+MONTH(A139))</f>
      </c>
      <c r="L139" s="43">
        <f>IF(A139="",0,DAY(A139))</f>
      </c>
      <c r="M139" s="43">
        <f>MAX(1,F139)</f>
      </c>
    </row>
    <row r="140" spans="1:13" x14ac:dyDescent="0.2">
      <c r="A140" s="50"/>
      <c r="B140" s="51"/>
      <c r="C140" s="51"/>
      <c r="D140" s="51"/>
      <c r="E140" s="52"/>
      <c r="F140" s="53"/>
      <c r="G140" s="51"/>
      <c r="H140" s="54">
        <f>IF(B140="","",IFERROR(INDEX(Zoznamy!$B$5:$B$13,MATCH(B140,Zoznamy!$A$5:$A$13,0)),"?"))</f>
      </c>
      <c r="I140" s="55">
        <f>IF(A140="","",EDATE(A140,M140-1))</f>
      </c>
      <c r="J140" s="51"/>
      <c r="K140" s="43">
        <f>IF(A140="",0,YEAR(A140)*12+MONTH(A140))</f>
      </c>
      <c r="L140" s="43">
        <f>IF(A140="",0,DAY(A140))</f>
      </c>
      <c r="M140" s="43">
        <f>MAX(1,F140)</f>
      </c>
    </row>
    <row r="141" spans="1:13" x14ac:dyDescent="0.2">
      <c r="A141" s="50"/>
      <c r="B141" s="51"/>
      <c r="C141" s="51"/>
      <c r="D141" s="51"/>
      <c r="E141" s="52"/>
      <c r="F141" s="53"/>
      <c r="G141" s="51"/>
      <c r="H141" s="54">
        <f>IF(B141="","",IFERROR(INDEX(Zoznamy!$B$5:$B$13,MATCH(B141,Zoznamy!$A$5:$A$13,0)),"?"))</f>
      </c>
      <c r="I141" s="55">
        <f>IF(A141="","",EDATE(A141,M141-1))</f>
      </c>
      <c r="J141" s="51"/>
      <c r="K141" s="43">
        <f>IF(A141="",0,YEAR(A141)*12+MONTH(A141))</f>
      </c>
      <c r="L141" s="43">
        <f>IF(A141="",0,DAY(A141))</f>
      </c>
      <c r="M141" s="43">
        <f>MAX(1,F141)</f>
      </c>
    </row>
    <row r="142" spans="1:13" x14ac:dyDescent="0.2">
      <c r="A142" s="50"/>
      <c r="B142" s="51"/>
      <c r="C142" s="51"/>
      <c r="D142" s="51"/>
      <c r="E142" s="52"/>
      <c r="F142" s="53"/>
      <c r="G142" s="51"/>
      <c r="H142" s="54">
        <f>IF(B142="","",IFERROR(INDEX(Zoznamy!$B$5:$B$13,MATCH(B142,Zoznamy!$A$5:$A$13,0)),"?"))</f>
      </c>
      <c r="I142" s="55">
        <f>IF(A142="","",EDATE(A142,M142-1))</f>
      </c>
      <c r="J142" s="51"/>
      <c r="K142" s="43">
        <f>IF(A142="",0,YEAR(A142)*12+MONTH(A142))</f>
      </c>
      <c r="L142" s="43">
        <f>IF(A142="",0,DAY(A142))</f>
      </c>
      <c r="M142" s="43">
        <f>MAX(1,F142)</f>
      </c>
    </row>
    <row r="143" spans="1:13" x14ac:dyDescent="0.2">
      <c r="A143" s="50"/>
      <c r="B143" s="51"/>
      <c r="C143" s="51"/>
      <c r="D143" s="51"/>
      <c r="E143" s="52"/>
      <c r="F143" s="53"/>
      <c r="G143" s="51"/>
      <c r="H143" s="54">
        <f>IF(B143="","",IFERROR(INDEX(Zoznamy!$B$5:$B$13,MATCH(B143,Zoznamy!$A$5:$A$13,0)),"?"))</f>
      </c>
      <c r="I143" s="55">
        <f>IF(A143="","",EDATE(A143,M143-1))</f>
      </c>
      <c r="J143" s="51"/>
      <c r="K143" s="43">
        <f>IF(A143="",0,YEAR(A143)*12+MONTH(A143))</f>
      </c>
      <c r="L143" s="43">
        <f>IF(A143="",0,DAY(A143))</f>
      </c>
      <c r="M143" s="43">
        <f>MAX(1,F143)</f>
      </c>
    </row>
    <row r="144" spans="1:13" x14ac:dyDescent="0.2">
      <c r="A144" s="50"/>
      <c r="B144" s="51"/>
      <c r="C144" s="51"/>
      <c r="D144" s="51"/>
      <c r="E144" s="52"/>
      <c r="F144" s="53"/>
      <c r="G144" s="51"/>
      <c r="H144" s="54">
        <f>IF(B144="","",IFERROR(INDEX(Zoznamy!$B$5:$B$13,MATCH(B144,Zoznamy!$A$5:$A$13,0)),"?"))</f>
      </c>
      <c r="I144" s="55">
        <f>IF(A144="","",EDATE(A144,M144-1))</f>
      </c>
      <c r="J144" s="51"/>
      <c r="K144" s="43">
        <f>IF(A144="",0,YEAR(A144)*12+MONTH(A144))</f>
      </c>
      <c r="L144" s="43">
        <f>IF(A144="",0,DAY(A144))</f>
      </c>
      <c r="M144" s="43">
        <f>MAX(1,F144)</f>
      </c>
    </row>
    <row r="145" spans="1:13" x14ac:dyDescent="0.2">
      <c r="A145" s="50"/>
      <c r="B145" s="51"/>
      <c r="C145" s="51"/>
      <c r="D145" s="51"/>
      <c r="E145" s="52"/>
      <c r="F145" s="53"/>
      <c r="G145" s="51"/>
      <c r="H145" s="54">
        <f>IF(B145="","",IFERROR(INDEX(Zoznamy!$B$5:$B$13,MATCH(B145,Zoznamy!$A$5:$A$13,0)),"?"))</f>
      </c>
      <c r="I145" s="55">
        <f>IF(A145="","",EDATE(A145,M145-1))</f>
      </c>
      <c r="J145" s="51"/>
      <c r="K145" s="43">
        <f>IF(A145="",0,YEAR(A145)*12+MONTH(A145))</f>
      </c>
      <c r="L145" s="43">
        <f>IF(A145="",0,DAY(A145))</f>
      </c>
      <c r="M145" s="43">
        <f>MAX(1,F145)</f>
      </c>
    </row>
    <row r="146" spans="1:13" x14ac:dyDescent="0.2">
      <c r="A146" s="50"/>
      <c r="B146" s="51"/>
      <c r="C146" s="51"/>
      <c r="D146" s="51"/>
      <c r="E146" s="52"/>
      <c r="F146" s="53"/>
      <c r="G146" s="51"/>
      <c r="H146" s="54">
        <f>IF(B146="","",IFERROR(INDEX(Zoznamy!$B$5:$B$13,MATCH(B146,Zoznamy!$A$5:$A$13,0)),"?"))</f>
      </c>
      <c r="I146" s="55">
        <f>IF(A146="","",EDATE(A146,M146-1))</f>
      </c>
      <c r="J146" s="51"/>
      <c r="K146" s="43">
        <f>IF(A146="",0,YEAR(A146)*12+MONTH(A146))</f>
      </c>
      <c r="L146" s="43">
        <f>IF(A146="",0,DAY(A146))</f>
      </c>
      <c r="M146" s="43">
        <f>MAX(1,F146)</f>
      </c>
    </row>
    <row r="147" spans="1:13" x14ac:dyDescent="0.2">
      <c r="A147" s="50"/>
      <c r="B147" s="51"/>
      <c r="C147" s="51"/>
      <c r="D147" s="51"/>
      <c r="E147" s="52"/>
      <c r="F147" s="53"/>
      <c r="G147" s="51"/>
      <c r="H147" s="54">
        <f>IF(B147="","",IFERROR(INDEX(Zoznamy!$B$5:$B$13,MATCH(B147,Zoznamy!$A$5:$A$13,0)),"?"))</f>
      </c>
      <c r="I147" s="55">
        <f>IF(A147="","",EDATE(A147,M147-1))</f>
      </c>
      <c r="J147" s="51"/>
      <c r="K147" s="43">
        <f>IF(A147="",0,YEAR(A147)*12+MONTH(A147))</f>
      </c>
      <c r="L147" s="43">
        <f>IF(A147="",0,DAY(A147))</f>
      </c>
      <c r="M147" s="43">
        <f>MAX(1,F147)</f>
      </c>
    </row>
    <row r="148" spans="1:13" x14ac:dyDescent="0.2">
      <c r="A148" s="50"/>
      <c r="B148" s="51"/>
      <c r="C148" s="51"/>
      <c r="D148" s="51"/>
      <c r="E148" s="52"/>
      <c r="F148" s="53"/>
      <c r="G148" s="51"/>
      <c r="H148" s="54">
        <f>IF(B148="","",IFERROR(INDEX(Zoznamy!$B$5:$B$13,MATCH(B148,Zoznamy!$A$5:$A$13,0)),"?"))</f>
      </c>
      <c r="I148" s="55">
        <f>IF(A148="","",EDATE(A148,M148-1))</f>
      </c>
      <c r="J148" s="51"/>
      <c r="K148" s="43">
        <f>IF(A148="",0,YEAR(A148)*12+MONTH(A148))</f>
      </c>
      <c r="L148" s="43">
        <f>IF(A148="",0,DAY(A148))</f>
      </c>
      <c r="M148" s="43">
        <f>MAX(1,F148)</f>
      </c>
    </row>
    <row r="149" spans="1:13" x14ac:dyDescent="0.2">
      <c r="A149" s="50"/>
      <c r="B149" s="51"/>
      <c r="C149" s="51"/>
      <c r="D149" s="51"/>
      <c r="E149" s="52"/>
      <c r="F149" s="53"/>
      <c r="G149" s="51"/>
      <c r="H149" s="54">
        <f>IF(B149="","",IFERROR(INDEX(Zoznamy!$B$5:$B$13,MATCH(B149,Zoznamy!$A$5:$A$13,0)),"?"))</f>
      </c>
      <c r="I149" s="55">
        <f>IF(A149="","",EDATE(A149,M149-1))</f>
      </c>
      <c r="J149" s="51"/>
      <c r="K149" s="43">
        <f>IF(A149="",0,YEAR(A149)*12+MONTH(A149))</f>
      </c>
      <c r="L149" s="43">
        <f>IF(A149="",0,DAY(A149))</f>
      </c>
      <c r="M149" s="43">
        <f>MAX(1,F149)</f>
      </c>
    </row>
    <row r="150" spans="1:13" x14ac:dyDescent="0.2">
      <c r="A150" s="50"/>
      <c r="B150" s="51"/>
      <c r="C150" s="51"/>
      <c r="D150" s="51"/>
      <c r="E150" s="52"/>
      <c r="F150" s="53"/>
      <c r="G150" s="51"/>
      <c r="H150" s="54">
        <f>IF(B150="","",IFERROR(INDEX(Zoznamy!$B$5:$B$13,MATCH(B150,Zoznamy!$A$5:$A$13,0)),"?"))</f>
      </c>
      <c r="I150" s="55">
        <f>IF(A150="","",EDATE(A150,M150-1))</f>
      </c>
      <c r="J150" s="51"/>
      <c r="K150" s="43">
        <f>IF(A150="",0,YEAR(A150)*12+MONTH(A150))</f>
      </c>
      <c r="L150" s="43">
        <f>IF(A150="",0,DAY(A150))</f>
      </c>
      <c r="M150" s="43">
        <f>MAX(1,F150)</f>
      </c>
    </row>
    <row r="151" spans="1:13" x14ac:dyDescent="0.2">
      <c r="A151" s="50"/>
      <c r="B151" s="51"/>
      <c r="C151" s="51"/>
      <c r="D151" s="51"/>
      <c r="E151" s="52"/>
      <c r="F151" s="53"/>
      <c r="G151" s="51"/>
      <c r="H151" s="54">
        <f>IF(B151="","",IFERROR(INDEX(Zoznamy!$B$5:$B$13,MATCH(B151,Zoznamy!$A$5:$A$13,0)),"?"))</f>
      </c>
      <c r="I151" s="55">
        <f>IF(A151="","",EDATE(A151,M151-1))</f>
      </c>
      <c r="J151" s="51"/>
      <c r="K151" s="43">
        <f>IF(A151="",0,YEAR(A151)*12+MONTH(A151))</f>
      </c>
      <c r="L151" s="43">
        <f>IF(A151="",0,DAY(A151))</f>
      </c>
      <c r="M151" s="43">
        <f>MAX(1,F151)</f>
      </c>
    </row>
    <row r="152" spans="1:13" x14ac:dyDescent="0.2">
      <c r="A152" s="50"/>
      <c r="B152" s="51"/>
      <c r="C152" s="51"/>
      <c r="D152" s="51"/>
      <c r="E152" s="52"/>
      <c r="F152" s="53"/>
      <c r="G152" s="51"/>
      <c r="H152" s="54">
        <f>IF(B152="","",IFERROR(INDEX(Zoznamy!$B$5:$B$13,MATCH(B152,Zoznamy!$A$5:$A$13,0)),"?"))</f>
      </c>
      <c r="I152" s="55">
        <f>IF(A152="","",EDATE(A152,M152-1))</f>
      </c>
      <c r="J152" s="51"/>
      <c r="K152" s="43">
        <f>IF(A152="",0,YEAR(A152)*12+MONTH(A152))</f>
      </c>
      <c r="L152" s="43">
        <f>IF(A152="",0,DAY(A152))</f>
      </c>
      <c r="M152" s="43">
        <f>MAX(1,F152)</f>
      </c>
    </row>
    <row r="153" spans="1:13" x14ac:dyDescent="0.2">
      <c r="A153" s="50"/>
      <c r="B153" s="51"/>
      <c r="C153" s="51"/>
      <c r="D153" s="51"/>
      <c r="E153" s="52"/>
      <c r="F153" s="53"/>
      <c r="G153" s="51"/>
      <c r="H153" s="54">
        <f>IF(B153="","",IFERROR(INDEX(Zoznamy!$B$5:$B$13,MATCH(B153,Zoznamy!$A$5:$A$13,0)),"?"))</f>
      </c>
      <c r="I153" s="55">
        <f>IF(A153="","",EDATE(A153,M153-1))</f>
      </c>
      <c r="J153" s="51"/>
      <c r="K153" s="43">
        <f>IF(A153="",0,YEAR(A153)*12+MONTH(A153))</f>
      </c>
      <c r="L153" s="43">
        <f>IF(A153="",0,DAY(A153))</f>
      </c>
      <c r="M153" s="43">
        <f>MAX(1,F153)</f>
      </c>
    </row>
    <row r="154" spans="1:13" x14ac:dyDescent="0.2">
      <c r="A154" s="50"/>
      <c r="B154" s="51"/>
      <c r="C154" s="51"/>
      <c r="D154" s="51"/>
      <c r="E154" s="52"/>
      <c r="F154" s="53"/>
      <c r="G154" s="51"/>
      <c r="H154" s="54">
        <f>IF(B154="","",IFERROR(INDEX(Zoznamy!$B$5:$B$13,MATCH(B154,Zoznamy!$A$5:$A$13,0)),"?"))</f>
      </c>
      <c r="I154" s="55">
        <f>IF(A154="","",EDATE(A154,M154-1))</f>
      </c>
      <c r="J154" s="51"/>
      <c r="K154" s="43">
        <f>IF(A154="",0,YEAR(A154)*12+MONTH(A154))</f>
      </c>
      <c r="L154" s="43">
        <f>IF(A154="",0,DAY(A154))</f>
      </c>
      <c r="M154" s="43">
        <f>MAX(1,F154)</f>
      </c>
    </row>
    <row r="155" spans="1:13" x14ac:dyDescent="0.2">
      <c r="A155" s="50"/>
      <c r="B155" s="51"/>
      <c r="C155" s="51"/>
      <c r="D155" s="51"/>
      <c r="E155" s="52"/>
      <c r="F155" s="53"/>
      <c r="G155" s="51"/>
      <c r="H155" s="54">
        <f>IF(B155="","",IFERROR(INDEX(Zoznamy!$B$5:$B$13,MATCH(B155,Zoznamy!$A$5:$A$13,0)),"?"))</f>
      </c>
      <c r="I155" s="55">
        <f>IF(A155="","",EDATE(A155,M155-1))</f>
      </c>
      <c r="J155" s="51"/>
      <c r="K155" s="43">
        <f>IF(A155="",0,YEAR(A155)*12+MONTH(A155))</f>
      </c>
      <c r="L155" s="43">
        <f>IF(A155="",0,DAY(A155))</f>
      </c>
      <c r="M155" s="43">
        <f>MAX(1,F155)</f>
      </c>
    </row>
    <row r="156" spans="1:13" x14ac:dyDescent="0.2">
      <c r="A156" s="50"/>
      <c r="B156" s="51"/>
      <c r="C156" s="51"/>
      <c r="D156" s="51"/>
      <c r="E156" s="52"/>
      <c r="F156" s="53"/>
      <c r="G156" s="51"/>
      <c r="H156" s="54">
        <f>IF(B156="","",IFERROR(INDEX(Zoznamy!$B$5:$B$13,MATCH(B156,Zoznamy!$A$5:$A$13,0)),"?"))</f>
      </c>
      <c r="I156" s="55">
        <f>IF(A156="","",EDATE(A156,M156-1))</f>
      </c>
      <c r="J156" s="51"/>
      <c r="K156" s="43">
        <f>IF(A156="",0,YEAR(A156)*12+MONTH(A156))</f>
      </c>
      <c r="L156" s="43">
        <f>IF(A156="",0,DAY(A156))</f>
      </c>
      <c r="M156" s="43">
        <f>MAX(1,F156)</f>
      </c>
    </row>
    <row r="157" spans="1:13" x14ac:dyDescent="0.2">
      <c r="A157" s="50"/>
      <c r="B157" s="51"/>
      <c r="C157" s="51"/>
      <c r="D157" s="51"/>
      <c r="E157" s="52"/>
      <c r="F157" s="53"/>
      <c r="G157" s="51"/>
      <c r="H157" s="54">
        <f>IF(B157="","",IFERROR(INDEX(Zoznamy!$B$5:$B$13,MATCH(B157,Zoznamy!$A$5:$A$13,0)),"?"))</f>
      </c>
      <c r="I157" s="55">
        <f>IF(A157="","",EDATE(A157,M157-1))</f>
      </c>
      <c r="J157" s="51"/>
      <c r="K157" s="43">
        <f>IF(A157="",0,YEAR(A157)*12+MONTH(A157))</f>
      </c>
      <c r="L157" s="43">
        <f>IF(A157="",0,DAY(A157))</f>
      </c>
      <c r="M157" s="43">
        <f>MAX(1,F157)</f>
      </c>
    </row>
    <row r="158" spans="1:13" x14ac:dyDescent="0.2">
      <c r="A158" s="50"/>
      <c r="B158" s="51"/>
      <c r="C158" s="51"/>
      <c r="D158" s="51"/>
      <c r="E158" s="52"/>
      <c r="F158" s="53"/>
      <c r="G158" s="51"/>
      <c r="H158" s="54">
        <f>IF(B158="","",IFERROR(INDEX(Zoznamy!$B$5:$B$13,MATCH(B158,Zoznamy!$A$5:$A$13,0)),"?"))</f>
      </c>
      <c r="I158" s="55">
        <f>IF(A158="","",EDATE(A158,M158-1))</f>
      </c>
      <c r="J158" s="51"/>
      <c r="K158" s="43">
        <f>IF(A158="",0,YEAR(A158)*12+MONTH(A158))</f>
      </c>
      <c r="L158" s="43">
        <f>IF(A158="",0,DAY(A158))</f>
      </c>
      <c r="M158" s="43">
        <f>MAX(1,F158)</f>
      </c>
    </row>
    <row r="159" spans="1:13" x14ac:dyDescent="0.2">
      <c r="A159" s="50"/>
      <c r="B159" s="51"/>
      <c r="C159" s="51"/>
      <c r="D159" s="51"/>
      <c r="E159" s="52"/>
      <c r="F159" s="53"/>
      <c r="G159" s="51"/>
      <c r="H159" s="54">
        <f>IF(B159="","",IFERROR(INDEX(Zoznamy!$B$5:$B$13,MATCH(B159,Zoznamy!$A$5:$A$13,0)),"?"))</f>
      </c>
      <c r="I159" s="55">
        <f>IF(A159="","",EDATE(A159,M159-1))</f>
      </c>
      <c r="J159" s="51"/>
      <c r="K159" s="43">
        <f>IF(A159="",0,YEAR(A159)*12+MONTH(A159))</f>
      </c>
      <c r="L159" s="43">
        <f>IF(A159="",0,DAY(A159))</f>
      </c>
      <c r="M159" s="43">
        <f>MAX(1,F159)</f>
      </c>
    </row>
    <row r="160" spans="1:13" x14ac:dyDescent="0.2">
      <c r="A160" s="50"/>
      <c r="B160" s="51"/>
      <c r="C160" s="51"/>
      <c r="D160" s="51"/>
      <c r="E160" s="52"/>
      <c r="F160" s="53"/>
      <c r="G160" s="51"/>
      <c r="H160" s="54">
        <f>IF(B160="","",IFERROR(INDEX(Zoznamy!$B$5:$B$13,MATCH(B160,Zoznamy!$A$5:$A$13,0)),"?"))</f>
      </c>
      <c r="I160" s="55">
        <f>IF(A160="","",EDATE(A160,M160-1))</f>
      </c>
      <c r="J160" s="51"/>
      <c r="K160" s="43">
        <f>IF(A160="",0,YEAR(A160)*12+MONTH(A160))</f>
      </c>
      <c r="L160" s="43">
        <f>IF(A160="",0,DAY(A160))</f>
      </c>
      <c r="M160" s="43">
        <f>MAX(1,F160)</f>
      </c>
    </row>
    <row r="161" spans="1:13" x14ac:dyDescent="0.2">
      <c r="A161" s="50"/>
      <c r="B161" s="51"/>
      <c r="C161" s="51"/>
      <c r="D161" s="51"/>
      <c r="E161" s="52"/>
      <c r="F161" s="53"/>
      <c r="G161" s="51"/>
      <c r="H161" s="54">
        <f>IF(B161="","",IFERROR(INDEX(Zoznamy!$B$5:$B$13,MATCH(B161,Zoznamy!$A$5:$A$13,0)),"?"))</f>
      </c>
      <c r="I161" s="55">
        <f>IF(A161="","",EDATE(A161,M161-1))</f>
      </c>
      <c r="J161" s="51"/>
      <c r="K161" s="43">
        <f>IF(A161="",0,YEAR(A161)*12+MONTH(A161))</f>
      </c>
      <c r="L161" s="43">
        <f>IF(A161="",0,DAY(A161))</f>
      </c>
      <c r="M161" s="43">
        <f>MAX(1,F161)</f>
      </c>
    </row>
    <row r="162" spans="1:13" x14ac:dyDescent="0.2">
      <c r="A162" s="50"/>
      <c r="B162" s="51"/>
      <c r="C162" s="51"/>
      <c r="D162" s="51"/>
      <c r="E162" s="52"/>
      <c r="F162" s="53"/>
      <c r="G162" s="51"/>
      <c r="H162" s="54">
        <f>IF(B162="","",IFERROR(INDEX(Zoznamy!$B$5:$B$13,MATCH(B162,Zoznamy!$A$5:$A$13,0)),"?"))</f>
      </c>
      <c r="I162" s="55">
        <f>IF(A162="","",EDATE(A162,M162-1))</f>
      </c>
      <c r="J162" s="51"/>
      <c r="K162" s="43">
        <f>IF(A162="",0,YEAR(A162)*12+MONTH(A162))</f>
      </c>
      <c r="L162" s="43">
        <f>IF(A162="",0,DAY(A162))</f>
      </c>
      <c r="M162" s="43">
        <f>MAX(1,F162)</f>
      </c>
    </row>
    <row r="163" spans="1:13" x14ac:dyDescent="0.2">
      <c r="A163" s="50"/>
      <c r="B163" s="51"/>
      <c r="C163" s="51"/>
      <c r="D163" s="51"/>
      <c r="E163" s="52"/>
      <c r="F163" s="53"/>
      <c r="G163" s="51"/>
      <c r="H163" s="54">
        <f>IF(B163="","",IFERROR(INDEX(Zoznamy!$B$5:$B$13,MATCH(B163,Zoznamy!$A$5:$A$13,0)),"?"))</f>
      </c>
      <c r="I163" s="55">
        <f>IF(A163="","",EDATE(A163,M163-1))</f>
      </c>
      <c r="J163" s="51"/>
      <c r="K163" s="43">
        <f>IF(A163="",0,YEAR(A163)*12+MONTH(A163))</f>
      </c>
      <c r="L163" s="43">
        <f>IF(A163="",0,DAY(A163))</f>
      </c>
      <c r="M163" s="43">
        <f>MAX(1,F163)</f>
      </c>
    </row>
    <row r="164" spans="1:13" x14ac:dyDescent="0.2">
      <c r="A164" s="50"/>
      <c r="B164" s="51"/>
      <c r="C164" s="51"/>
      <c r="D164" s="51"/>
      <c r="E164" s="52"/>
      <c r="F164" s="53"/>
      <c r="G164" s="51"/>
      <c r="H164" s="54">
        <f>IF(B164="","",IFERROR(INDEX(Zoznamy!$B$5:$B$13,MATCH(B164,Zoznamy!$A$5:$A$13,0)),"?"))</f>
      </c>
      <c r="I164" s="55">
        <f>IF(A164="","",EDATE(A164,M164-1))</f>
      </c>
      <c r="J164" s="51"/>
      <c r="K164" s="43">
        <f>IF(A164="",0,YEAR(A164)*12+MONTH(A164))</f>
      </c>
      <c r="L164" s="43">
        <f>IF(A164="",0,DAY(A164))</f>
      </c>
      <c r="M164" s="43">
        <f>MAX(1,F164)</f>
      </c>
    </row>
    <row r="165" spans="1:13" x14ac:dyDescent="0.2">
      <c r="A165" s="50"/>
      <c r="B165" s="51"/>
      <c r="C165" s="51"/>
      <c r="D165" s="51"/>
      <c r="E165" s="52"/>
      <c r="F165" s="53"/>
      <c r="G165" s="51"/>
      <c r="H165" s="54">
        <f>IF(B165="","",IFERROR(INDEX(Zoznamy!$B$5:$B$13,MATCH(B165,Zoznamy!$A$5:$A$13,0)),"?"))</f>
      </c>
      <c r="I165" s="55">
        <f>IF(A165="","",EDATE(A165,M165-1))</f>
      </c>
      <c r="J165" s="51"/>
      <c r="K165" s="43">
        <f>IF(A165="",0,YEAR(A165)*12+MONTH(A165))</f>
      </c>
      <c r="L165" s="43">
        <f>IF(A165="",0,DAY(A165))</f>
      </c>
      <c r="M165" s="43">
        <f>MAX(1,F165)</f>
      </c>
    </row>
    <row r="166" spans="1:13" x14ac:dyDescent="0.2">
      <c r="A166" s="50"/>
      <c r="B166" s="51"/>
      <c r="C166" s="51"/>
      <c r="D166" s="51"/>
      <c r="E166" s="52"/>
      <c r="F166" s="53"/>
      <c r="G166" s="51"/>
      <c r="H166" s="54">
        <f>IF(B166="","",IFERROR(INDEX(Zoznamy!$B$5:$B$13,MATCH(B166,Zoznamy!$A$5:$A$13,0)),"?"))</f>
      </c>
      <c r="I166" s="55">
        <f>IF(A166="","",EDATE(A166,M166-1))</f>
      </c>
      <c r="J166" s="51"/>
      <c r="K166" s="43">
        <f>IF(A166="",0,YEAR(A166)*12+MONTH(A166))</f>
      </c>
      <c r="L166" s="43">
        <f>IF(A166="",0,DAY(A166))</f>
      </c>
      <c r="M166" s="43">
        <f>MAX(1,F166)</f>
      </c>
    </row>
    <row r="167" spans="1:13" x14ac:dyDescent="0.2">
      <c r="A167" s="50"/>
      <c r="B167" s="51"/>
      <c r="C167" s="51"/>
      <c r="D167" s="51"/>
      <c r="E167" s="52"/>
      <c r="F167" s="53"/>
      <c r="G167" s="51"/>
      <c r="H167" s="54">
        <f>IF(B167="","",IFERROR(INDEX(Zoznamy!$B$5:$B$13,MATCH(B167,Zoznamy!$A$5:$A$13,0)),"?"))</f>
      </c>
      <c r="I167" s="55">
        <f>IF(A167="","",EDATE(A167,M167-1))</f>
      </c>
      <c r="J167" s="51"/>
      <c r="K167" s="43">
        <f>IF(A167="",0,YEAR(A167)*12+MONTH(A167))</f>
      </c>
      <c r="L167" s="43">
        <f>IF(A167="",0,DAY(A167))</f>
      </c>
      <c r="M167" s="43">
        <f>MAX(1,F167)</f>
      </c>
    </row>
    <row r="168" spans="1:13" x14ac:dyDescent="0.2">
      <c r="A168" s="50"/>
      <c r="B168" s="51"/>
      <c r="C168" s="51"/>
      <c r="D168" s="51"/>
      <c r="E168" s="52"/>
      <c r="F168" s="53"/>
      <c r="G168" s="51"/>
      <c r="H168" s="54">
        <f>IF(B168="","",IFERROR(INDEX(Zoznamy!$B$5:$B$13,MATCH(B168,Zoznamy!$A$5:$A$13,0)),"?"))</f>
      </c>
      <c r="I168" s="55">
        <f>IF(A168="","",EDATE(A168,M168-1))</f>
      </c>
      <c r="J168" s="51"/>
      <c r="K168" s="43">
        <f>IF(A168="",0,YEAR(A168)*12+MONTH(A168))</f>
      </c>
      <c r="L168" s="43">
        <f>IF(A168="",0,DAY(A168))</f>
      </c>
      <c r="M168" s="43">
        <f>MAX(1,F168)</f>
      </c>
    </row>
    <row r="169" spans="1:13" x14ac:dyDescent="0.2">
      <c r="A169" s="50"/>
      <c r="B169" s="51"/>
      <c r="C169" s="51"/>
      <c r="D169" s="51"/>
      <c r="E169" s="52"/>
      <c r="F169" s="53"/>
      <c r="G169" s="51"/>
      <c r="H169" s="54">
        <f>IF(B169="","",IFERROR(INDEX(Zoznamy!$B$5:$B$13,MATCH(B169,Zoznamy!$A$5:$A$13,0)),"?"))</f>
      </c>
      <c r="I169" s="55">
        <f>IF(A169="","",EDATE(A169,M169-1))</f>
      </c>
      <c r="J169" s="51"/>
      <c r="K169" s="43">
        <f>IF(A169="",0,YEAR(A169)*12+MONTH(A169))</f>
      </c>
      <c r="L169" s="43">
        <f>IF(A169="",0,DAY(A169))</f>
      </c>
      <c r="M169" s="43">
        <f>MAX(1,F169)</f>
      </c>
    </row>
    <row r="170" spans="1:13" x14ac:dyDescent="0.2">
      <c r="A170" s="50"/>
      <c r="B170" s="51"/>
      <c r="C170" s="51"/>
      <c r="D170" s="51"/>
      <c r="E170" s="52"/>
      <c r="F170" s="53"/>
      <c r="G170" s="51"/>
      <c r="H170" s="54">
        <f>IF(B170="","",IFERROR(INDEX(Zoznamy!$B$5:$B$13,MATCH(B170,Zoznamy!$A$5:$A$13,0)),"?"))</f>
      </c>
      <c r="I170" s="55">
        <f>IF(A170="","",EDATE(A170,M170-1))</f>
      </c>
      <c r="J170" s="51"/>
      <c r="K170" s="43">
        <f>IF(A170="",0,YEAR(A170)*12+MONTH(A170))</f>
      </c>
      <c r="L170" s="43">
        <f>IF(A170="",0,DAY(A170))</f>
      </c>
      <c r="M170" s="43">
        <f>MAX(1,F170)</f>
      </c>
    </row>
    <row r="171" spans="1:13" x14ac:dyDescent="0.2">
      <c r="A171" s="50"/>
      <c r="B171" s="51"/>
      <c r="C171" s="51"/>
      <c r="D171" s="51"/>
      <c r="E171" s="52"/>
      <c r="F171" s="53"/>
      <c r="G171" s="51"/>
      <c r="H171" s="54">
        <f>IF(B171="","",IFERROR(INDEX(Zoznamy!$B$5:$B$13,MATCH(B171,Zoznamy!$A$5:$A$13,0)),"?"))</f>
      </c>
      <c r="I171" s="55">
        <f>IF(A171="","",EDATE(A171,M171-1))</f>
      </c>
      <c r="J171" s="51"/>
      <c r="K171" s="43">
        <f>IF(A171="",0,YEAR(A171)*12+MONTH(A171))</f>
      </c>
      <c r="L171" s="43">
        <f>IF(A171="",0,DAY(A171))</f>
      </c>
      <c r="M171" s="43">
        <f>MAX(1,F171)</f>
      </c>
    </row>
    <row r="172" spans="1:13" x14ac:dyDescent="0.2">
      <c r="A172" s="50"/>
      <c r="B172" s="51"/>
      <c r="C172" s="51"/>
      <c r="D172" s="51"/>
      <c r="E172" s="52"/>
      <c r="F172" s="53"/>
      <c r="G172" s="51"/>
      <c r="H172" s="54">
        <f>IF(B172="","",IFERROR(INDEX(Zoznamy!$B$5:$B$13,MATCH(B172,Zoznamy!$A$5:$A$13,0)),"?"))</f>
      </c>
      <c r="I172" s="55">
        <f>IF(A172="","",EDATE(A172,M172-1))</f>
      </c>
      <c r="J172" s="51"/>
      <c r="K172" s="43">
        <f>IF(A172="",0,YEAR(A172)*12+MONTH(A172))</f>
      </c>
      <c r="L172" s="43">
        <f>IF(A172="",0,DAY(A172))</f>
      </c>
      <c r="M172" s="43">
        <f>MAX(1,F172)</f>
      </c>
    </row>
    <row r="173" spans="1:13" x14ac:dyDescent="0.2">
      <c r="A173" s="50"/>
      <c r="B173" s="51"/>
      <c r="C173" s="51"/>
      <c r="D173" s="51"/>
      <c r="E173" s="52"/>
      <c r="F173" s="53"/>
      <c r="G173" s="51"/>
      <c r="H173" s="54">
        <f>IF(B173="","",IFERROR(INDEX(Zoznamy!$B$5:$B$13,MATCH(B173,Zoznamy!$A$5:$A$13,0)),"?"))</f>
      </c>
      <c r="I173" s="55">
        <f>IF(A173="","",EDATE(A173,M173-1))</f>
      </c>
      <c r="J173" s="51"/>
      <c r="K173" s="43">
        <f>IF(A173="",0,YEAR(A173)*12+MONTH(A173))</f>
      </c>
      <c r="L173" s="43">
        <f>IF(A173="",0,DAY(A173))</f>
      </c>
      <c r="M173" s="43">
        <f>MAX(1,F173)</f>
      </c>
    </row>
    <row r="174" spans="1:13" x14ac:dyDescent="0.2">
      <c r="A174" s="50"/>
      <c r="B174" s="51"/>
      <c r="C174" s="51"/>
      <c r="D174" s="51"/>
      <c r="E174" s="52"/>
      <c r="F174" s="53"/>
      <c r="G174" s="51"/>
      <c r="H174" s="54">
        <f>IF(B174="","",IFERROR(INDEX(Zoznamy!$B$5:$B$13,MATCH(B174,Zoznamy!$A$5:$A$13,0)),"?"))</f>
      </c>
      <c r="I174" s="55">
        <f>IF(A174="","",EDATE(A174,M174-1))</f>
      </c>
      <c r="J174" s="51"/>
      <c r="K174" s="43">
        <f>IF(A174="",0,YEAR(A174)*12+MONTH(A174))</f>
      </c>
      <c r="L174" s="43">
        <f>IF(A174="",0,DAY(A174))</f>
      </c>
      <c r="M174" s="43">
        <f>MAX(1,F174)</f>
      </c>
    </row>
    <row r="175" spans="1:13" x14ac:dyDescent="0.2">
      <c r="A175" s="50"/>
      <c r="B175" s="51"/>
      <c r="C175" s="51"/>
      <c r="D175" s="51"/>
      <c r="E175" s="52"/>
      <c r="F175" s="53"/>
      <c r="G175" s="51"/>
      <c r="H175" s="54">
        <f>IF(B175="","",IFERROR(INDEX(Zoznamy!$B$5:$B$13,MATCH(B175,Zoznamy!$A$5:$A$13,0)),"?"))</f>
      </c>
      <c r="I175" s="55">
        <f>IF(A175="","",EDATE(A175,M175-1))</f>
      </c>
      <c r="J175" s="51"/>
      <c r="K175" s="43">
        <f>IF(A175="",0,YEAR(A175)*12+MONTH(A175))</f>
      </c>
      <c r="L175" s="43">
        <f>IF(A175="",0,DAY(A175))</f>
      </c>
      <c r="M175" s="43">
        <f>MAX(1,F175)</f>
      </c>
    </row>
    <row r="176" spans="1:13" x14ac:dyDescent="0.2">
      <c r="A176" s="50"/>
      <c r="B176" s="51"/>
      <c r="C176" s="51"/>
      <c r="D176" s="51"/>
      <c r="E176" s="52"/>
      <c r="F176" s="53"/>
      <c r="G176" s="51"/>
      <c r="H176" s="54">
        <f>IF(B176="","",IFERROR(INDEX(Zoznamy!$B$5:$B$13,MATCH(B176,Zoznamy!$A$5:$A$13,0)),"?"))</f>
      </c>
      <c r="I176" s="55">
        <f>IF(A176="","",EDATE(A176,M176-1))</f>
      </c>
      <c r="J176" s="51"/>
      <c r="K176" s="43">
        <f>IF(A176="",0,YEAR(A176)*12+MONTH(A176))</f>
      </c>
      <c r="L176" s="43">
        <f>IF(A176="",0,DAY(A176))</f>
      </c>
      <c r="M176" s="43">
        <f>MAX(1,F176)</f>
      </c>
    </row>
    <row r="177" spans="1:13" x14ac:dyDescent="0.2">
      <c r="A177" s="50"/>
      <c r="B177" s="51"/>
      <c r="C177" s="51"/>
      <c r="D177" s="51"/>
      <c r="E177" s="52"/>
      <c r="F177" s="53"/>
      <c r="G177" s="51"/>
      <c r="H177" s="54">
        <f>IF(B177="","",IFERROR(INDEX(Zoznamy!$B$5:$B$13,MATCH(B177,Zoznamy!$A$5:$A$13,0)),"?"))</f>
      </c>
      <c r="I177" s="55">
        <f>IF(A177="","",EDATE(A177,M177-1))</f>
      </c>
      <c r="J177" s="51"/>
      <c r="K177" s="43">
        <f>IF(A177="",0,YEAR(A177)*12+MONTH(A177))</f>
      </c>
      <c r="L177" s="43">
        <f>IF(A177="",0,DAY(A177))</f>
      </c>
      <c r="M177" s="43">
        <f>MAX(1,F177)</f>
      </c>
    </row>
    <row r="178" spans="1:13" x14ac:dyDescent="0.2">
      <c r="A178" s="50"/>
      <c r="B178" s="51"/>
      <c r="C178" s="51"/>
      <c r="D178" s="51"/>
      <c r="E178" s="52"/>
      <c r="F178" s="53"/>
      <c r="G178" s="51"/>
      <c r="H178" s="54">
        <f>IF(B178="","",IFERROR(INDEX(Zoznamy!$B$5:$B$13,MATCH(B178,Zoznamy!$A$5:$A$13,0)),"?"))</f>
      </c>
      <c r="I178" s="55">
        <f>IF(A178="","",EDATE(A178,M178-1))</f>
      </c>
      <c r="J178" s="51"/>
      <c r="K178" s="43">
        <f>IF(A178="",0,YEAR(A178)*12+MONTH(A178))</f>
      </c>
      <c r="L178" s="43">
        <f>IF(A178="",0,DAY(A178))</f>
      </c>
      <c r="M178" s="43">
        <f>MAX(1,F178)</f>
      </c>
    </row>
    <row r="179" spans="1:13" x14ac:dyDescent="0.2">
      <c r="A179" s="50"/>
      <c r="B179" s="51"/>
      <c r="C179" s="51"/>
      <c r="D179" s="51"/>
      <c r="E179" s="52"/>
      <c r="F179" s="53"/>
      <c r="G179" s="51"/>
      <c r="H179" s="54">
        <f>IF(B179="","",IFERROR(INDEX(Zoznamy!$B$5:$B$13,MATCH(B179,Zoznamy!$A$5:$A$13,0)),"?"))</f>
      </c>
      <c r="I179" s="55">
        <f>IF(A179="","",EDATE(A179,M179-1))</f>
      </c>
      <c r="J179" s="51"/>
      <c r="K179" s="43">
        <f>IF(A179="",0,YEAR(A179)*12+MONTH(A179))</f>
      </c>
      <c r="L179" s="43">
        <f>IF(A179="",0,DAY(A179))</f>
      </c>
      <c r="M179" s="43">
        <f>MAX(1,F179)</f>
      </c>
    </row>
    <row r="180" spans="1:13" x14ac:dyDescent="0.2">
      <c r="A180" s="50"/>
      <c r="B180" s="51"/>
      <c r="C180" s="51"/>
      <c r="D180" s="51"/>
      <c r="E180" s="52"/>
      <c r="F180" s="53"/>
      <c r="G180" s="51"/>
      <c r="H180" s="54">
        <f>IF(B180="","",IFERROR(INDEX(Zoznamy!$B$5:$B$13,MATCH(B180,Zoznamy!$A$5:$A$13,0)),"?"))</f>
      </c>
      <c r="I180" s="55">
        <f>IF(A180="","",EDATE(A180,M180-1))</f>
      </c>
      <c r="J180" s="51"/>
      <c r="K180" s="43">
        <f>IF(A180="",0,YEAR(A180)*12+MONTH(A180))</f>
      </c>
      <c r="L180" s="43">
        <f>IF(A180="",0,DAY(A180))</f>
      </c>
      <c r="M180" s="43">
        <f>MAX(1,F180)</f>
      </c>
    </row>
    <row r="181" spans="1:13" x14ac:dyDescent="0.2">
      <c r="A181" s="50"/>
      <c r="B181" s="51"/>
      <c r="C181" s="51"/>
      <c r="D181" s="51"/>
      <c r="E181" s="52"/>
      <c r="F181" s="53"/>
      <c r="G181" s="51"/>
      <c r="H181" s="54">
        <f>IF(B181="","",IFERROR(INDEX(Zoznamy!$B$5:$B$13,MATCH(B181,Zoznamy!$A$5:$A$13,0)),"?"))</f>
      </c>
      <c r="I181" s="55">
        <f>IF(A181="","",EDATE(A181,M181-1))</f>
      </c>
      <c r="J181" s="51"/>
      <c r="K181" s="43">
        <f>IF(A181="",0,YEAR(A181)*12+MONTH(A181))</f>
      </c>
      <c r="L181" s="43">
        <f>IF(A181="",0,DAY(A181))</f>
      </c>
      <c r="M181" s="43">
        <f>MAX(1,F181)</f>
      </c>
    </row>
    <row r="182" spans="1:13" x14ac:dyDescent="0.2">
      <c r="A182" s="50"/>
      <c r="B182" s="51"/>
      <c r="C182" s="51"/>
      <c r="D182" s="51"/>
      <c r="E182" s="52"/>
      <c r="F182" s="53"/>
      <c r="G182" s="51"/>
      <c r="H182" s="54">
        <f>IF(B182="","",IFERROR(INDEX(Zoznamy!$B$5:$B$13,MATCH(B182,Zoznamy!$A$5:$A$13,0)),"?"))</f>
      </c>
      <c r="I182" s="55">
        <f>IF(A182="","",EDATE(A182,M182-1))</f>
      </c>
      <c r="J182" s="51"/>
      <c r="K182" s="43">
        <f>IF(A182="",0,YEAR(A182)*12+MONTH(A182))</f>
      </c>
      <c r="L182" s="43">
        <f>IF(A182="",0,DAY(A182))</f>
      </c>
      <c r="M182" s="43">
        <f>MAX(1,F182)</f>
      </c>
    </row>
    <row r="183" spans="1:13" x14ac:dyDescent="0.2">
      <c r="A183" s="50"/>
      <c r="B183" s="51"/>
      <c r="C183" s="51"/>
      <c r="D183" s="51"/>
      <c r="E183" s="52"/>
      <c r="F183" s="53"/>
      <c r="G183" s="51"/>
      <c r="H183" s="54">
        <f>IF(B183="","",IFERROR(INDEX(Zoznamy!$B$5:$B$13,MATCH(B183,Zoznamy!$A$5:$A$13,0)),"?"))</f>
      </c>
      <c r="I183" s="55">
        <f>IF(A183="","",EDATE(A183,M183-1))</f>
      </c>
      <c r="J183" s="51"/>
      <c r="K183" s="43">
        <f>IF(A183="",0,YEAR(A183)*12+MONTH(A183))</f>
      </c>
      <c r="L183" s="43">
        <f>IF(A183="",0,DAY(A183))</f>
      </c>
      <c r="M183" s="43">
        <f>MAX(1,F183)</f>
      </c>
    </row>
    <row r="184" spans="1:13" x14ac:dyDescent="0.2">
      <c r="A184" s="50"/>
      <c r="B184" s="51"/>
      <c r="C184" s="51"/>
      <c r="D184" s="51"/>
      <c r="E184" s="52"/>
      <c r="F184" s="53"/>
      <c r="G184" s="51"/>
      <c r="H184" s="54">
        <f>IF(B184="","",IFERROR(INDEX(Zoznamy!$B$5:$B$13,MATCH(B184,Zoznamy!$A$5:$A$13,0)),"?"))</f>
      </c>
      <c r="I184" s="55">
        <f>IF(A184="","",EDATE(A184,M184-1))</f>
      </c>
      <c r="J184" s="51"/>
      <c r="K184" s="43">
        <f>IF(A184="",0,YEAR(A184)*12+MONTH(A184))</f>
      </c>
      <c r="L184" s="43">
        <f>IF(A184="",0,DAY(A184))</f>
      </c>
      <c r="M184" s="43">
        <f>MAX(1,F184)</f>
      </c>
    </row>
    <row r="185" spans="1:13" x14ac:dyDescent="0.2">
      <c r="A185" s="50"/>
      <c r="B185" s="51"/>
      <c r="C185" s="51"/>
      <c r="D185" s="51"/>
      <c r="E185" s="52"/>
      <c r="F185" s="53"/>
      <c r="G185" s="51"/>
      <c r="H185" s="54">
        <f>IF(B185="","",IFERROR(INDEX(Zoznamy!$B$5:$B$13,MATCH(B185,Zoznamy!$A$5:$A$13,0)),"?"))</f>
      </c>
      <c r="I185" s="55">
        <f>IF(A185="","",EDATE(A185,M185-1))</f>
      </c>
      <c r="J185" s="51"/>
      <c r="K185" s="43">
        <f>IF(A185="",0,YEAR(A185)*12+MONTH(A185))</f>
      </c>
      <c r="L185" s="43">
        <f>IF(A185="",0,DAY(A185))</f>
      </c>
      <c r="M185" s="43">
        <f>MAX(1,F185)</f>
      </c>
    </row>
    <row r="186" spans="1:13" x14ac:dyDescent="0.2">
      <c r="A186" s="50"/>
      <c r="B186" s="51"/>
      <c r="C186" s="51"/>
      <c r="D186" s="51"/>
      <c r="E186" s="52"/>
      <c r="F186" s="53"/>
      <c r="G186" s="51"/>
      <c r="H186" s="54">
        <f>IF(B186="","",IFERROR(INDEX(Zoznamy!$B$5:$B$13,MATCH(B186,Zoznamy!$A$5:$A$13,0)),"?"))</f>
      </c>
      <c r="I186" s="55">
        <f>IF(A186="","",EDATE(A186,M186-1))</f>
      </c>
      <c r="J186" s="51"/>
      <c r="K186" s="43">
        <f>IF(A186="",0,YEAR(A186)*12+MONTH(A186))</f>
      </c>
      <c r="L186" s="43">
        <f>IF(A186="",0,DAY(A186))</f>
      </c>
      <c r="M186" s="43">
        <f>MAX(1,F186)</f>
      </c>
    </row>
    <row r="187" spans="1:13" x14ac:dyDescent="0.2">
      <c r="A187" s="50"/>
      <c r="B187" s="51"/>
      <c r="C187" s="51"/>
      <c r="D187" s="51"/>
      <c r="E187" s="52"/>
      <c r="F187" s="53"/>
      <c r="G187" s="51"/>
      <c r="H187" s="54">
        <f>IF(B187="","",IFERROR(INDEX(Zoznamy!$B$5:$B$13,MATCH(B187,Zoznamy!$A$5:$A$13,0)),"?"))</f>
      </c>
      <c r="I187" s="55">
        <f>IF(A187="","",EDATE(A187,M187-1))</f>
      </c>
      <c r="J187" s="51"/>
      <c r="K187" s="43">
        <f>IF(A187="",0,YEAR(A187)*12+MONTH(A187))</f>
      </c>
      <c r="L187" s="43">
        <f>IF(A187="",0,DAY(A187))</f>
      </c>
      <c r="M187" s="43">
        <f>MAX(1,F187)</f>
      </c>
    </row>
    <row r="188" spans="1:13" x14ac:dyDescent="0.2">
      <c r="A188" s="50"/>
      <c r="B188" s="51"/>
      <c r="C188" s="51"/>
      <c r="D188" s="51"/>
      <c r="E188" s="52"/>
      <c r="F188" s="53"/>
      <c r="G188" s="51"/>
      <c r="H188" s="54">
        <f>IF(B188="","",IFERROR(INDEX(Zoznamy!$B$5:$B$13,MATCH(B188,Zoznamy!$A$5:$A$13,0)),"?"))</f>
      </c>
      <c r="I188" s="55">
        <f>IF(A188="","",EDATE(A188,M188-1))</f>
      </c>
      <c r="J188" s="51"/>
      <c r="K188" s="43">
        <f>IF(A188="",0,YEAR(A188)*12+MONTH(A188))</f>
      </c>
      <c r="L188" s="43">
        <f>IF(A188="",0,DAY(A188))</f>
      </c>
      <c r="M188" s="43">
        <f>MAX(1,F188)</f>
      </c>
    </row>
    <row r="189" spans="1:13" x14ac:dyDescent="0.2">
      <c r="A189" s="50"/>
      <c r="B189" s="51"/>
      <c r="C189" s="51"/>
      <c r="D189" s="51"/>
      <c r="E189" s="52"/>
      <c r="F189" s="53"/>
      <c r="G189" s="51"/>
      <c r="H189" s="54">
        <f>IF(B189="","",IFERROR(INDEX(Zoznamy!$B$5:$B$13,MATCH(B189,Zoznamy!$A$5:$A$13,0)),"?"))</f>
      </c>
      <c r="I189" s="55">
        <f>IF(A189="","",EDATE(A189,M189-1))</f>
      </c>
      <c r="J189" s="51"/>
      <c r="K189" s="43">
        <f>IF(A189="",0,YEAR(A189)*12+MONTH(A189))</f>
      </c>
      <c r="L189" s="43">
        <f>IF(A189="",0,DAY(A189))</f>
      </c>
      <c r="M189" s="43">
        <f>MAX(1,F189)</f>
      </c>
    </row>
    <row r="190" spans="1:13" x14ac:dyDescent="0.2">
      <c r="A190" s="50"/>
      <c r="B190" s="51"/>
      <c r="C190" s="51"/>
      <c r="D190" s="51"/>
      <c r="E190" s="52"/>
      <c r="F190" s="53"/>
      <c r="G190" s="51"/>
      <c r="H190" s="54">
        <f>IF(B190="","",IFERROR(INDEX(Zoznamy!$B$5:$B$13,MATCH(B190,Zoznamy!$A$5:$A$13,0)),"?"))</f>
      </c>
      <c r="I190" s="55">
        <f>IF(A190="","",EDATE(A190,M190-1))</f>
      </c>
      <c r="J190" s="51"/>
      <c r="K190" s="43">
        <f>IF(A190="",0,YEAR(A190)*12+MONTH(A190))</f>
      </c>
      <c r="L190" s="43">
        <f>IF(A190="",0,DAY(A190))</f>
      </c>
      <c r="M190" s="43">
        <f>MAX(1,F190)</f>
      </c>
    </row>
    <row r="191" spans="1:13" x14ac:dyDescent="0.2">
      <c r="A191" s="50"/>
      <c r="B191" s="51"/>
      <c r="C191" s="51"/>
      <c r="D191" s="51"/>
      <c r="E191" s="52"/>
      <c r="F191" s="53"/>
      <c r="G191" s="51"/>
      <c r="H191" s="54">
        <f>IF(B191="","",IFERROR(INDEX(Zoznamy!$B$5:$B$13,MATCH(B191,Zoznamy!$A$5:$A$13,0)),"?"))</f>
      </c>
      <c r="I191" s="55">
        <f>IF(A191="","",EDATE(A191,M191-1))</f>
      </c>
      <c r="J191" s="51"/>
      <c r="K191" s="43">
        <f>IF(A191="",0,YEAR(A191)*12+MONTH(A191))</f>
      </c>
      <c r="L191" s="43">
        <f>IF(A191="",0,DAY(A191))</f>
      </c>
      <c r="M191" s="43">
        <f>MAX(1,F191)</f>
      </c>
    </row>
    <row r="192" spans="1:13" x14ac:dyDescent="0.2">
      <c r="A192" s="50"/>
      <c r="B192" s="51"/>
      <c r="C192" s="51"/>
      <c r="D192" s="51"/>
      <c r="E192" s="52"/>
      <c r="F192" s="53"/>
      <c r="G192" s="51"/>
      <c r="H192" s="54">
        <f>IF(B192="","",IFERROR(INDEX(Zoznamy!$B$5:$B$13,MATCH(B192,Zoznamy!$A$5:$A$13,0)),"?"))</f>
      </c>
      <c r="I192" s="55">
        <f>IF(A192="","",EDATE(A192,M192-1))</f>
      </c>
      <c r="J192" s="51"/>
      <c r="K192" s="43">
        <f>IF(A192="",0,YEAR(A192)*12+MONTH(A192))</f>
      </c>
      <c r="L192" s="43">
        <f>IF(A192="",0,DAY(A192))</f>
      </c>
      <c r="M192" s="43">
        <f>MAX(1,F192)</f>
      </c>
    </row>
    <row r="193" spans="1:13" x14ac:dyDescent="0.2">
      <c r="A193" s="50"/>
      <c r="B193" s="51"/>
      <c r="C193" s="51"/>
      <c r="D193" s="51"/>
      <c r="E193" s="52"/>
      <c r="F193" s="53"/>
      <c r="G193" s="51"/>
      <c r="H193" s="54">
        <f>IF(B193="","",IFERROR(INDEX(Zoznamy!$B$5:$B$13,MATCH(B193,Zoznamy!$A$5:$A$13,0)),"?"))</f>
      </c>
      <c r="I193" s="55">
        <f>IF(A193="","",EDATE(A193,M193-1))</f>
      </c>
      <c r="J193" s="51"/>
      <c r="K193" s="43">
        <f>IF(A193="",0,YEAR(A193)*12+MONTH(A193))</f>
      </c>
      <c r="L193" s="43">
        <f>IF(A193="",0,DAY(A193))</f>
      </c>
      <c r="M193" s="43">
        <f>MAX(1,F193)</f>
      </c>
    </row>
    <row r="194" spans="1:13" x14ac:dyDescent="0.2">
      <c r="A194" s="50"/>
      <c r="B194" s="51"/>
      <c r="C194" s="51"/>
      <c r="D194" s="51"/>
      <c r="E194" s="52"/>
      <c r="F194" s="53"/>
      <c r="G194" s="51"/>
      <c r="H194" s="54">
        <f>IF(B194="","",IFERROR(INDEX(Zoznamy!$B$5:$B$13,MATCH(B194,Zoznamy!$A$5:$A$13,0)),"?"))</f>
      </c>
      <c r="I194" s="55">
        <f>IF(A194="","",EDATE(A194,M194-1))</f>
      </c>
      <c r="J194" s="51"/>
      <c r="K194" s="43">
        <f>IF(A194="",0,YEAR(A194)*12+MONTH(A194))</f>
      </c>
      <c r="L194" s="43">
        <f>IF(A194="",0,DAY(A194))</f>
      </c>
      <c r="M194" s="43">
        <f>MAX(1,F194)</f>
      </c>
    </row>
    <row r="195" spans="1:13" x14ac:dyDescent="0.2">
      <c r="A195" s="50"/>
      <c r="B195" s="51"/>
      <c r="C195" s="51"/>
      <c r="D195" s="51"/>
      <c r="E195" s="52"/>
      <c r="F195" s="53"/>
      <c r="G195" s="51"/>
      <c r="H195" s="54">
        <f>IF(B195="","",IFERROR(INDEX(Zoznamy!$B$5:$B$13,MATCH(B195,Zoznamy!$A$5:$A$13,0)),"?"))</f>
      </c>
      <c r="I195" s="55">
        <f>IF(A195="","",EDATE(A195,M195-1))</f>
      </c>
      <c r="J195" s="51"/>
      <c r="K195" s="43">
        <f>IF(A195="",0,YEAR(A195)*12+MONTH(A195))</f>
      </c>
      <c r="L195" s="43">
        <f>IF(A195="",0,DAY(A195))</f>
      </c>
      <c r="M195" s="43">
        <f>MAX(1,F195)</f>
      </c>
    </row>
    <row r="196" spans="1:13" x14ac:dyDescent="0.2">
      <c r="A196" s="50"/>
      <c r="B196" s="51"/>
      <c r="C196" s="51"/>
      <c r="D196" s="51"/>
      <c r="E196" s="52"/>
      <c r="F196" s="53"/>
      <c r="G196" s="51"/>
      <c r="H196" s="54">
        <f>IF(B196="","",IFERROR(INDEX(Zoznamy!$B$5:$B$13,MATCH(B196,Zoznamy!$A$5:$A$13,0)),"?"))</f>
      </c>
      <c r="I196" s="55">
        <f>IF(A196="","",EDATE(A196,M196-1))</f>
      </c>
      <c r="J196" s="51"/>
      <c r="K196" s="43">
        <f>IF(A196="",0,YEAR(A196)*12+MONTH(A196))</f>
      </c>
      <c r="L196" s="43">
        <f>IF(A196="",0,DAY(A196))</f>
      </c>
      <c r="M196" s="43">
        <f>MAX(1,F196)</f>
      </c>
    </row>
    <row r="197" spans="1:13" x14ac:dyDescent="0.2">
      <c r="A197" s="50"/>
      <c r="B197" s="51"/>
      <c r="C197" s="51"/>
      <c r="D197" s="51"/>
      <c r="E197" s="52"/>
      <c r="F197" s="53"/>
      <c r="G197" s="51"/>
      <c r="H197" s="54">
        <f>IF(B197="","",IFERROR(INDEX(Zoznamy!$B$5:$B$13,MATCH(B197,Zoznamy!$A$5:$A$13,0)),"?"))</f>
      </c>
      <c r="I197" s="55">
        <f>IF(A197="","",EDATE(A197,M197-1))</f>
      </c>
      <c r="J197" s="51"/>
      <c r="K197" s="43">
        <f>IF(A197="",0,YEAR(A197)*12+MONTH(A197))</f>
      </c>
      <c r="L197" s="43">
        <f>IF(A197="",0,DAY(A197))</f>
      </c>
      <c r="M197" s="43">
        <f>MAX(1,F197)</f>
      </c>
    </row>
    <row r="198" spans="1:13" x14ac:dyDescent="0.2">
      <c r="A198" s="50"/>
      <c r="B198" s="51"/>
      <c r="C198" s="51"/>
      <c r="D198" s="51"/>
      <c r="E198" s="52"/>
      <c r="F198" s="53"/>
      <c r="G198" s="51"/>
      <c r="H198" s="54">
        <f>IF(B198="","",IFERROR(INDEX(Zoznamy!$B$5:$B$13,MATCH(B198,Zoznamy!$A$5:$A$13,0)),"?"))</f>
      </c>
      <c r="I198" s="55">
        <f>IF(A198="","",EDATE(A198,M198-1))</f>
      </c>
      <c r="J198" s="51"/>
      <c r="K198" s="43">
        <f>IF(A198="",0,YEAR(A198)*12+MONTH(A198))</f>
      </c>
      <c r="L198" s="43">
        <f>IF(A198="",0,DAY(A198))</f>
      </c>
      <c r="M198" s="43">
        <f>MAX(1,F198)</f>
      </c>
    </row>
    <row r="199" spans="1:13" x14ac:dyDescent="0.2">
      <c r="A199" s="50"/>
      <c r="B199" s="51"/>
      <c r="C199" s="51"/>
      <c r="D199" s="51"/>
      <c r="E199" s="52"/>
      <c r="F199" s="53"/>
      <c r="G199" s="51"/>
      <c r="H199" s="54">
        <f>IF(B199="","",IFERROR(INDEX(Zoznamy!$B$5:$B$13,MATCH(B199,Zoznamy!$A$5:$A$13,0)),"?"))</f>
      </c>
      <c r="I199" s="55">
        <f>IF(A199="","",EDATE(A199,M199-1))</f>
      </c>
      <c r="J199" s="51"/>
      <c r="K199" s="43">
        <f>IF(A199="",0,YEAR(A199)*12+MONTH(A199))</f>
      </c>
      <c r="L199" s="43">
        <f>IF(A199="",0,DAY(A199))</f>
      </c>
      <c r="M199" s="43">
        <f>MAX(1,F199)</f>
      </c>
    </row>
    <row r="200" spans="1:13" x14ac:dyDescent="0.2">
      <c r="A200" s="50"/>
      <c r="B200" s="51"/>
      <c r="C200" s="51"/>
      <c r="D200" s="51"/>
      <c r="E200" s="52"/>
      <c r="F200" s="53"/>
      <c r="G200" s="51"/>
      <c r="H200" s="54">
        <f>IF(B200="","",IFERROR(INDEX(Zoznamy!$B$5:$B$13,MATCH(B200,Zoznamy!$A$5:$A$13,0)),"?"))</f>
      </c>
      <c r="I200" s="55">
        <f>IF(A200="","",EDATE(A200,M200-1))</f>
      </c>
      <c r="J200" s="51"/>
      <c r="K200" s="43">
        <f>IF(A200="",0,YEAR(A200)*12+MONTH(A200))</f>
      </c>
      <c r="L200" s="43">
        <f>IF(A200="",0,DAY(A200))</f>
      </c>
      <c r="M200" s="43">
        <f>MAX(1,F200)</f>
      </c>
    </row>
    <row r="201" spans="1:13" x14ac:dyDescent="0.2">
      <c r="A201" s="50"/>
      <c r="B201" s="51"/>
      <c r="C201" s="51"/>
      <c r="D201" s="51"/>
      <c r="E201" s="52"/>
      <c r="F201" s="53"/>
      <c r="G201" s="51"/>
      <c r="H201" s="54">
        <f>IF(B201="","",IFERROR(INDEX(Zoznamy!$B$5:$B$13,MATCH(B201,Zoznamy!$A$5:$A$13,0)),"?"))</f>
      </c>
      <c r="I201" s="55">
        <f>IF(A201="","",EDATE(A201,M201-1))</f>
      </c>
      <c r="J201" s="51"/>
      <c r="K201" s="43">
        <f>IF(A201="",0,YEAR(A201)*12+MONTH(A201))</f>
      </c>
      <c r="L201" s="43">
        <f>IF(A201="",0,DAY(A201))</f>
      </c>
      <c r="M201" s="43">
        <f>MAX(1,F201)</f>
      </c>
    </row>
    <row r="202" spans="1:13" x14ac:dyDescent="0.2">
      <c r="A202" s="50"/>
      <c r="B202" s="51"/>
      <c r="C202" s="51"/>
      <c r="D202" s="51"/>
      <c r="E202" s="52"/>
      <c r="F202" s="53"/>
      <c r="G202" s="51"/>
      <c r="H202" s="54">
        <f>IF(B202="","",IFERROR(INDEX(Zoznamy!$B$5:$B$13,MATCH(B202,Zoznamy!$A$5:$A$13,0)),"?"))</f>
      </c>
      <c r="I202" s="55">
        <f>IF(A202="","",EDATE(A202,M202-1))</f>
      </c>
      <c r="J202" s="51"/>
      <c r="K202" s="43">
        <f>IF(A202="",0,YEAR(A202)*12+MONTH(A202))</f>
      </c>
      <c r="L202" s="43">
        <f>IF(A202="",0,DAY(A202))</f>
      </c>
      <c r="M202" s="43">
        <f>MAX(1,F202)</f>
      </c>
    </row>
    <row r="203" spans="1:13" x14ac:dyDescent="0.2">
      <c r="A203" s="50"/>
      <c r="B203" s="51"/>
      <c r="C203" s="51"/>
      <c r="D203" s="51"/>
      <c r="E203" s="52"/>
      <c r="F203" s="53"/>
      <c r="G203" s="51"/>
      <c r="H203" s="54">
        <f>IF(B203="","",IFERROR(INDEX(Zoznamy!$B$5:$B$13,MATCH(B203,Zoznamy!$A$5:$A$13,0)),"?"))</f>
      </c>
      <c r="I203" s="55">
        <f>IF(A203="","",EDATE(A203,M203-1))</f>
      </c>
      <c r="J203" s="51"/>
      <c r="K203" s="43">
        <f>IF(A203="",0,YEAR(A203)*12+MONTH(A203))</f>
      </c>
      <c r="L203" s="43">
        <f>IF(A203="",0,DAY(A203))</f>
      </c>
      <c r="M203" s="43">
        <f>MAX(1,F203)</f>
      </c>
    </row>
    <row r="204" spans="1:13" x14ac:dyDescent="0.2">
      <c r="A204" s="50"/>
      <c r="B204" s="51"/>
      <c r="C204" s="51"/>
      <c r="D204" s="51"/>
      <c r="E204" s="52"/>
      <c r="F204" s="53"/>
      <c r="G204" s="51"/>
      <c r="H204" s="54">
        <f>IF(B204="","",IFERROR(INDEX(Zoznamy!$B$5:$B$13,MATCH(B204,Zoznamy!$A$5:$A$13,0)),"?"))</f>
      </c>
      <c r="I204" s="55">
        <f>IF(A204="","",EDATE(A204,M204-1))</f>
      </c>
      <c r="J204" s="51"/>
      <c r="K204" s="43">
        <f>IF(A204="",0,YEAR(A204)*12+MONTH(A204))</f>
      </c>
      <c r="L204" s="43">
        <f>IF(A204="",0,DAY(A204))</f>
      </c>
      <c r="M204" s="43">
        <f>MAX(1,F204)</f>
      </c>
    </row>
    <row r="205" spans="1:13" x14ac:dyDescent="0.2">
      <c r="A205" s="50"/>
      <c r="B205" s="51"/>
      <c r="C205" s="51"/>
      <c r="D205" s="51"/>
      <c r="E205" s="52"/>
      <c r="F205" s="53"/>
      <c r="G205" s="51"/>
      <c r="H205" s="54">
        <f>IF(B205="","",IFERROR(INDEX(Zoznamy!$B$5:$B$13,MATCH(B205,Zoznamy!$A$5:$A$13,0)),"?"))</f>
      </c>
      <c r="I205" s="55">
        <f>IF(A205="","",EDATE(A205,M205-1))</f>
      </c>
      <c r="J205" s="51"/>
      <c r="K205" s="43">
        <f>IF(A205="",0,YEAR(A205)*12+MONTH(A205))</f>
      </c>
      <c r="L205" s="43">
        <f>IF(A205="",0,DAY(A205))</f>
      </c>
      <c r="M205" s="43">
        <f>MAX(1,F205)</f>
      </c>
    </row>
    <row r="206" spans="1:13" x14ac:dyDescent="0.2">
      <c r="A206" s="50"/>
      <c r="B206" s="51"/>
      <c r="C206" s="51"/>
      <c r="D206" s="51"/>
      <c r="E206" s="52"/>
      <c r="F206" s="53"/>
      <c r="G206" s="51"/>
      <c r="H206" s="54">
        <f>IF(B206="","",IFERROR(INDEX(Zoznamy!$B$5:$B$13,MATCH(B206,Zoznamy!$A$5:$A$13,0)),"?"))</f>
      </c>
      <c r="I206" s="55">
        <f>IF(A206="","",EDATE(A206,M206-1))</f>
      </c>
      <c r="J206" s="51"/>
      <c r="K206" s="43">
        <f>IF(A206="",0,YEAR(A206)*12+MONTH(A206))</f>
      </c>
      <c r="L206" s="43">
        <f>IF(A206="",0,DAY(A206))</f>
      </c>
      <c r="M206" s="43">
        <f>MAX(1,F206)</f>
      </c>
    </row>
    <row r="207" spans="1:13" x14ac:dyDescent="0.2">
      <c r="A207" s="50"/>
      <c r="B207" s="51"/>
      <c r="C207" s="51"/>
      <c r="D207" s="51"/>
      <c r="E207" s="52"/>
      <c r="F207" s="53"/>
      <c r="G207" s="51"/>
      <c r="H207" s="54">
        <f>IF(B207="","",IFERROR(INDEX(Zoznamy!$B$5:$B$13,MATCH(B207,Zoznamy!$A$5:$A$13,0)),"?"))</f>
      </c>
      <c r="I207" s="55">
        <f>IF(A207="","",EDATE(A207,M207-1))</f>
      </c>
      <c r="J207" s="51"/>
      <c r="K207" s="43">
        <f>IF(A207="",0,YEAR(A207)*12+MONTH(A207))</f>
      </c>
      <c r="L207" s="43">
        <f>IF(A207="",0,DAY(A207))</f>
      </c>
      <c r="M207" s="43">
        <f>MAX(1,F207)</f>
      </c>
    </row>
    <row r="208" spans="1:13" x14ac:dyDescent="0.2">
      <c r="A208" s="50"/>
      <c r="B208" s="51"/>
      <c r="C208" s="51"/>
      <c r="D208" s="51"/>
      <c r="E208" s="52"/>
      <c r="F208" s="53"/>
      <c r="G208" s="51"/>
      <c r="H208" s="54">
        <f>IF(B208="","",IFERROR(INDEX(Zoznamy!$B$5:$B$13,MATCH(B208,Zoznamy!$A$5:$A$13,0)),"?"))</f>
      </c>
      <c r="I208" s="55">
        <f>IF(A208="","",EDATE(A208,M208-1))</f>
      </c>
      <c r="J208" s="51"/>
      <c r="K208" s="43">
        <f>IF(A208="",0,YEAR(A208)*12+MONTH(A208))</f>
      </c>
      <c r="L208" s="43">
        <f>IF(A208="",0,DAY(A208))</f>
      </c>
      <c r="M208" s="43">
        <f>MAX(1,F208)</f>
      </c>
    </row>
    <row r="209" spans="1:13" x14ac:dyDescent="0.2">
      <c r="A209" s="50"/>
      <c r="B209" s="51"/>
      <c r="C209" s="51"/>
      <c r="D209" s="51"/>
      <c r="E209" s="52"/>
      <c r="F209" s="53"/>
      <c r="G209" s="51"/>
      <c r="H209" s="54">
        <f>IF(B209="","",IFERROR(INDEX(Zoznamy!$B$5:$B$13,MATCH(B209,Zoznamy!$A$5:$A$13,0)),"?"))</f>
      </c>
      <c r="I209" s="55">
        <f>IF(A209="","",EDATE(A209,M209-1))</f>
      </c>
      <c r="J209" s="51"/>
      <c r="K209" s="43">
        <f>IF(A209="",0,YEAR(A209)*12+MONTH(A209))</f>
      </c>
      <c r="L209" s="43">
        <f>IF(A209="",0,DAY(A209))</f>
      </c>
      <c r="M209" s="43">
        <f>MAX(1,F209)</f>
      </c>
    </row>
    <row r="210" spans="1:13" x14ac:dyDescent="0.2">
      <c r="A210" s="50"/>
      <c r="B210" s="51"/>
      <c r="C210" s="51"/>
      <c r="D210" s="51"/>
      <c r="E210" s="52"/>
      <c r="F210" s="53"/>
      <c r="G210" s="51"/>
      <c r="H210" s="54">
        <f>IF(B210="","",IFERROR(INDEX(Zoznamy!$B$5:$B$13,MATCH(B210,Zoznamy!$A$5:$A$13,0)),"?"))</f>
      </c>
      <c r="I210" s="55">
        <f>IF(A210="","",EDATE(A210,M210-1))</f>
      </c>
      <c r="J210" s="51"/>
      <c r="K210" s="43">
        <f>IF(A210="",0,YEAR(A210)*12+MONTH(A210))</f>
      </c>
      <c r="L210" s="43">
        <f>IF(A210="",0,DAY(A210))</f>
      </c>
      <c r="M210" s="43">
        <f>MAX(1,F210)</f>
      </c>
    </row>
    <row r="211" spans="1:13" x14ac:dyDescent="0.2">
      <c r="A211" s="50"/>
      <c r="B211" s="51"/>
      <c r="C211" s="51"/>
      <c r="D211" s="51"/>
      <c r="E211" s="52"/>
      <c r="F211" s="53"/>
      <c r="G211" s="51"/>
      <c r="H211" s="54">
        <f>IF(B211="","",IFERROR(INDEX(Zoznamy!$B$5:$B$13,MATCH(B211,Zoznamy!$A$5:$A$13,0)),"?"))</f>
      </c>
      <c r="I211" s="55">
        <f>IF(A211="","",EDATE(A211,M211-1))</f>
      </c>
      <c r="J211" s="51"/>
      <c r="K211" s="43">
        <f>IF(A211="",0,YEAR(A211)*12+MONTH(A211))</f>
      </c>
      <c r="L211" s="43">
        <f>IF(A211="",0,DAY(A211))</f>
      </c>
      <c r="M211" s="43">
        <f>MAX(1,F211)</f>
      </c>
    </row>
    <row r="212" spans="1:13" x14ac:dyDescent="0.2">
      <c r="A212" s="50"/>
      <c r="B212" s="51"/>
      <c r="C212" s="51"/>
      <c r="D212" s="51"/>
      <c r="E212" s="52"/>
      <c r="F212" s="53"/>
      <c r="G212" s="51"/>
      <c r="H212" s="54">
        <f>IF(B212="","",IFERROR(INDEX(Zoznamy!$B$5:$B$13,MATCH(B212,Zoznamy!$A$5:$A$13,0)),"?"))</f>
      </c>
      <c r="I212" s="55">
        <f>IF(A212="","",EDATE(A212,M212-1))</f>
      </c>
      <c r="J212" s="51"/>
      <c r="K212" s="43">
        <f>IF(A212="",0,YEAR(A212)*12+MONTH(A212))</f>
      </c>
      <c r="L212" s="43">
        <f>IF(A212="",0,DAY(A212))</f>
      </c>
      <c r="M212" s="43">
        <f>MAX(1,F212)</f>
      </c>
    </row>
    <row r="213" spans="1:13" x14ac:dyDescent="0.2">
      <c r="A213" s="50"/>
      <c r="B213" s="51"/>
      <c r="C213" s="51"/>
      <c r="D213" s="51"/>
      <c r="E213" s="52"/>
      <c r="F213" s="53"/>
      <c r="G213" s="51"/>
      <c r="H213" s="54">
        <f>IF(B213="","",IFERROR(INDEX(Zoznamy!$B$5:$B$13,MATCH(B213,Zoznamy!$A$5:$A$13,0)),"?"))</f>
      </c>
      <c r="I213" s="55">
        <f>IF(A213="","",EDATE(A213,M213-1))</f>
      </c>
      <c r="J213" s="51"/>
      <c r="K213" s="43">
        <f>IF(A213="",0,YEAR(A213)*12+MONTH(A213))</f>
      </c>
      <c r="L213" s="43">
        <f>IF(A213="",0,DAY(A213))</f>
      </c>
      <c r="M213" s="43">
        <f>MAX(1,F213)</f>
      </c>
    </row>
    <row r="214" spans="1:13" x14ac:dyDescent="0.2">
      <c r="A214" s="50"/>
      <c r="B214" s="51"/>
      <c r="C214" s="51"/>
      <c r="D214" s="51"/>
      <c r="E214" s="52"/>
      <c r="F214" s="53"/>
      <c r="G214" s="51"/>
      <c r="H214" s="54">
        <f>IF(B214="","",IFERROR(INDEX(Zoznamy!$B$5:$B$13,MATCH(B214,Zoznamy!$A$5:$A$13,0)),"?"))</f>
      </c>
      <c r="I214" s="55">
        <f>IF(A214="","",EDATE(A214,M214-1))</f>
      </c>
      <c r="J214" s="51"/>
      <c r="K214" s="43">
        <f>IF(A214="",0,YEAR(A214)*12+MONTH(A214))</f>
      </c>
      <c r="L214" s="43">
        <f>IF(A214="",0,DAY(A214))</f>
      </c>
      <c r="M214" s="43">
        <f>MAX(1,F214)</f>
      </c>
    </row>
    <row r="215" spans="1:13" x14ac:dyDescent="0.2">
      <c r="A215" s="50"/>
      <c r="B215" s="51"/>
      <c r="C215" s="51"/>
      <c r="D215" s="51"/>
      <c r="E215" s="52"/>
      <c r="F215" s="53"/>
      <c r="G215" s="51"/>
      <c r="H215" s="54">
        <f>IF(B215="","",IFERROR(INDEX(Zoznamy!$B$5:$B$13,MATCH(B215,Zoznamy!$A$5:$A$13,0)),"?"))</f>
      </c>
      <c r="I215" s="55">
        <f>IF(A215="","",EDATE(A215,M215-1))</f>
      </c>
      <c r="J215" s="51"/>
      <c r="K215" s="43">
        <f>IF(A215="",0,YEAR(A215)*12+MONTH(A215))</f>
      </c>
      <c r="L215" s="43">
        <f>IF(A215="",0,DAY(A215))</f>
      </c>
      <c r="M215" s="43">
        <f>MAX(1,F215)</f>
      </c>
    </row>
    <row r="216" spans="1:13" x14ac:dyDescent="0.2">
      <c r="A216" s="50"/>
      <c r="B216" s="51"/>
      <c r="C216" s="51"/>
      <c r="D216" s="51"/>
      <c r="E216" s="52"/>
      <c r="F216" s="53"/>
      <c r="G216" s="51"/>
      <c r="H216" s="54">
        <f>IF(B216="","",IFERROR(INDEX(Zoznamy!$B$5:$B$13,MATCH(B216,Zoznamy!$A$5:$A$13,0)),"?"))</f>
      </c>
      <c r="I216" s="55">
        <f>IF(A216="","",EDATE(A216,M216-1))</f>
      </c>
      <c r="J216" s="51"/>
      <c r="K216" s="43">
        <f>IF(A216="",0,YEAR(A216)*12+MONTH(A216))</f>
      </c>
      <c r="L216" s="43">
        <f>IF(A216="",0,DAY(A216))</f>
      </c>
      <c r="M216" s="43">
        <f>MAX(1,F216)</f>
      </c>
    </row>
    <row r="217" spans="1:13" x14ac:dyDescent="0.2">
      <c r="A217" s="50"/>
      <c r="B217" s="51"/>
      <c r="C217" s="51"/>
      <c r="D217" s="51"/>
      <c r="E217" s="52"/>
      <c r="F217" s="53"/>
      <c r="G217" s="51"/>
      <c r="H217" s="54">
        <f>IF(B217="","",IFERROR(INDEX(Zoznamy!$B$5:$B$13,MATCH(B217,Zoznamy!$A$5:$A$13,0)),"?"))</f>
      </c>
      <c r="I217" s="55">
        <f>IF(A217="","",EDATE(A217,M217-1))</f>
      </c>
      <c r="J217" s="51"/>
      <c r="K217" s="43">
        <f>IF(A217="",0,YEAR(A217)*12+MONTH(A217))</f>
      </c>
      <c r="L217" s="43">
        <f>IF(A217="",0,DAY(A217))</f>
      </c>
      <c r="M217" s="43">
        <f>MAX(1,F217)</f>
      </c>
    </row>
    <row r="218" spans="1:13" x14ac:dyDescent="0.2">
      <c r="A218" s="50"/>
      <c r="B218" s="51"/>
      <c r="C218" s="51"/>
      <c r="D218" s="51"/>
      <c r="E218" s="52"/>
      <c r="F218" s="53"/>
      <c r="G218" s="51"/>
      <c r="H218" s="54">
        <f>IF(B218="","",IFERROR(INDEX(Zoznamy!$B$5:$B$13,MATCH(B218,Zoznamy!$A$5:$A$13,0)),"?"))</f>
      </c>
      <c r="I218" s="55">
        <f>IF(A218="","",EDATE(A218,M218-1))</f>
      </c>
      <c r="J218" s="51"/>
      <c r="K218" s="43">
        <f>IF(A218="",0,YEAR(A218)*12+MONTH(A218))</f>
      </c>
      <c r="L218" s="43">
        <f>IF(A218="",0,DAY(A218))</f>
      </c>
      <c r="M218" s="43">
        <f>MAX(1,F218)</f>
      </c>
    </row>
    <row r="219" spans="1:13" x14ac:dyDescent="0.2">
      <c r="A219" s="50"/>
      <c r="B219" s="51"/>
      <c r="C219" s="51"/>
      <c r="D219" s="51"/>
      <c r="E219" s="52"/>
      <c r="F219" s="53"/>
      <c r="G219" s="51"/>
      <c r="H219" s="54">
        <f>IF(B219="","",IFERROR(INDEX(Zoznamy!$B$5:$B$13,MATCH(B219,Zoznamy!$A$5:$A$13,0)),"?"))</f>
      </c>
      <c r="I219" s="55">
        <f>IF(A219="","",EDATE(A219,M219-1))</f>
      </c>
      <c r="J219" s="51"/>
      <c r="K219" s="43">
        <f>IF(A219="",0,YEAR(A219)*12+MONTH(A219))</f>
      </c>
      <c r="L219" s="43">
        <f>IF(A219="",0,DAY(A219))</f>
      </c>
      <c r="M219" s="43">
        <f>MAX(1,F219)</f>
      </c>
    </row>
    <row r="220" spans="1:13" x14ac:dyDescent="0.2">
      <c r="A220" s="50"/>
      <c r="B220" s="51"/>
      <c r="C220" s="51"/>
      <c r="D220" s="51"/>
      <c r="E220" s="52"/>
      <c r="F220" s="53"/>
      <c r="G220" s="51"/>
      <c r="H220" s="54">
        <f>IF(B220="","",IFERROR(INDEX(Zoznamy!$B$5:$B$13,MATCH(B220,Zoznamy!$A$5:$A$13,0)),"?"))</f>
      </c>
      <c r="I220" s="55">
        <f>IF(A220="","",EDATE(A220,M220-1))</f>
      </c>
      <c r="J220" s="51"/>
      <c r="K220" s="43">
        <f>IF(A220="",0,YEAR(A220)*12+MONTH(A220))</f>
      </c>
      <c r="L220" s="43">
        <f>IF(A220="",0,DAY(A220))</f>
      </c>
      <c r="M220" s="43">
        <f>MAX(1,F220)</f>
      </c>
    </row>
    <row r="221" spans="1:13" x14ac:dyDescent="0.2">
      <c r="A221" s="50"/>
      <c r="B221" s="51"/>
      <c r="C221" s="51"/>
      <c r="D221" s="51"/>
      <c r="E221" s="52"/>
      <c r="F221" s="53"/>
      <c r="G221" s="51"/>
      <c r="H221" s="54">
        <f>IF(B221="","",IFERROR(INDEX(Zoznamy!$B$5:$B$13,MATCH(B221,Zoznamy!$A$5:$A$13,0)),"?"))</f>
      </c>
      <c r="I221" s="55">
        <f>IF(A221="","",EDATE(A221,M221-1))</f>
      </c>
      <c r="J221" s="51"/>
      <c r="K221" s="43">
        <f>IF(A221="",0,YEAR(A221)*12+MONTH(A221))</f>
      </c>
      <c r="L221" s="43">
        <f>IF(A221="",0,DAY(A221))</f>
      </c>
      <c r="M221" s="43">
        <f>MAX(1,F221)</f>
      </c>
    </row>
    <row r="222" spans="1:13" x14ac:dyDescent="0.2">
      <c r="A222" s="50"/>
      <c r="B222" s="51"/>
      <c r="C222" s="51"/>
      <c r="D222" s="51"/>
      <c r="E222" s="52"/>
      <c r="F222" s="53"/>
      <c r="G222" s="51"/>
      <c r="H222" s="54">
        <f>IF(B222="","",IFERROR(INDEX(Zoznamy!$B$5:$B$13,MATCH(B222,Zoznamy!$A$5:$A$13,0)),"?"))</f>
      </c>
      <c r="I222" s="55">
        <f>IF(A222="","",EDATE(A222,M222-1))</f>
      </c>
      <c r="J222" s="51"/>
      <c r="K222" s="43">
        <f>IF(A222="",0,YEAR(A222)*12+MONTH(A222))</f>
      </c>
      <c r="L222" s="43">
        <f>IF(A222="",0,DAY(A222))</f>
      </c>
      <c r="M222" s="43">
        <f>MAX(1,F222)</f>
      </c>
    </row>
    <row r="223" spans="1:13" x14ac:dyDescent="0.2">
      <c r="A223" s="50"/>
      <c r="B223" s="51"/>
      <c r="C223" s="51"/>
      <c r="D223" s="51"/>
      <c r="E223" s="52"/>
      <c r="F223" s="53"/>
      <c r="G223" s="51"/>
      <c r="H223" s="54">
        <f>IF(B223="","",IFERROR(INDEX(Zoznamy!$B$5:$B$13,MATCH(B223,Zoznamy!$A$5:$A$13,0)),"?"))</f>
      </c>
      <c r="I223" s="55">
        <f>IF(A223="","",EDATE(A223,M223-1))</f>
      </c>
      <c r="J223" s="51"/>
      <c r="K223" s="43">
        <f>IF(A223="",0,YEAR(A223)*12+MONTH(A223))</f>
      </c>
      <c r="L223" s="43">
        <f>IF(A223="",0,DAY(A223))</f>
      </c>
      <c r="M223" s="43">
        <f>MAX(1,F223)</f>
      </c>
    </row>
    <row r="224" spans="1:13" x14ac:dyDescent="0.2">
      <c r="A224" s="50"/>
      <c r="B224" s="51"/>
      <c r="C224" s="51"/>
      <c r="D224" s="51"/>
      <c r="E224" s="52"/>
      <c r="F224" s="53"/>
      <c r="G224" s="51"/>
      <c r="H224" s="54">
        <f>IF(B224="","",IFERROR(INDEX(Zoznamy!$B$5:$B$13,MATCH(B224,Zoznamy!$A$5:$A$13,0)),"?"))</f>
      </c>
      <c r="I224" s="55">
        <f>IF(A224="","",EDATE(A224,M224-1))</f>
      </c>
      <c r="J224" s="51"/>
      <c r="K224" s="43">
        <f>IF(A224="",0,YEAR(A224)*12+MONTH(A224))</f>
      </c>
      <c r="L224" s="43">
        <f>IF(A224="",0,DAY(A224))</f>
      </c>
      <c r="M224" s="43">
        <f>MAX(1,F224)</f>
      </c>
    </row>
    <row r="225" spans="1:13" x14ac:dyDescent="0.2">
      <c r="A225" s="50"/>
      <c r="B225" s="51"/>
      <c r="C225" s="51"/>
      <c r="D225" s="51"/>
      <c r="E225" s="52"/>
      <c r="F225" s="53"/>
      <c r="G225" s="51"/>
      <c r="H225" s="54">
        <f>IF(B225="","",IFERROR(INDEX(Zoznamy!$B$5:$B$13,MATCH(B225,Zoznamy!$A$5:$A$13,0)),"?"))</f>
      </c>
      <c r="I225" s="55">
        <f>IF(A225="","",EDATE(A225,M225-1))</f>
      </c>
      <c r="J225" s="51"/>
      <c r="K225" s="43">
        <f>IF(A225="",0,YEAR(A225)*12+MONTH(A225))</f>
      </c>
      <c r="L225" s="43">
        <f>IF(A225="",0,DAY(A225))</f>
      </c>
      <c r="M225" s="43">
        <f>MAX(1,F225)</f>
      </c>
    </row>
    <row r="226" spans="1:13" x14ac:dyDescent="0.2">
      <c r="A226" s="50"/>
      <c r="B226" s="51"/>
      <c r="C226" s="51"/>
      <c r="D226" s="51"/>
      <c r="E226" s="52"/>
      <c r="F226" s="53"/>
      <c r="G226" s="51"/>
      <c r="H226" s="54">
        <f>IF(B226="","",IFERROR(INDEX(Zoznamy!$B$5:$B$13,MATCH(B226,Zoznamy!$A$5:$A$13,0)),"?"))</f>
      </c>
      <c r="I226" s="55">
        <f>IF(A226="","",EDATE(A226,M226-1))</f>
      </c>
      <c r="J226" s="51"/>
      <c r="K226" s="43">
        <f>IF(A226="",0,YEAR(A226)*12+MONTH(A226))</f>
      </c>
      <c r="L226" s="43">
        <f>IF(A226="",0,DAY(A226))</f>
      </c>
      <c r="M226" s="43">
        <f>MAX(1,F226)</f>
      </c>
    </row>
    <row r="227" spans="1:13" x14ac:dyDescent="0.2">
      <c r="A227" s="50"/>
      <c r="B227" s="51"/>
      <c r="C227" s="51"/>
      <c r="D227" s="51"/>
      <c r="E227" s="52"/>
      <c r="F227" s="53"/>
      <c r="G227" s="51"/>
      <c r="H227" s="54">
        <f>IF(B227="","",IFERROR(INDEX(Zoznamy!$B$5:$B$13,MATCH(B227,Zoznamy!$A$5:$A$13,0)),"?"))</f>
      </c>
      <c r="I227" s="55">
        <f>IF(A227="","",EDATE(A227,M227-1))</f>
      </c>
      <c r="J227" s="51"/>
      <c r="K227" s="43">
        <f>IF(A227="",0,YEAR(A227)*12+MONTH(A227))</f>
      </c>
      <c r="L227" s="43">
        <f>IF(A227="",0,DAY(A227))</f>
      </c>
      <c r="M227" s="43">
        <f>MAX(1,F227)</f>
      </c>
    </row>
    <row r="228" spans="1:13" x14ac:dyDescent="0.2">
      <c r="A228" s="50"/>
      <c r="B228" s="51"/>
      <c r="C228" s="51"/>
      <c r="D228" s="51"/>
      <c r="E228" s="52"/>
      <c r="F228" s="53"/>
      <c r="G228" s="51"/>
      <c r="H228" s="54">
        <f>IF(B228="","",IFERROR(INDEX(Zoznamy!$B$5:$B$13,MATCH(B228,Zoznamy!$A$5:$A$13,0)),"?"))</f>
      </c>
      <c r="I228" s="55">
        <f>IF(A228="","",EDATE(A228,M228-1))</f>
      </c>
      <c r="J228" s="51"/>
      <c r="K228" s="43">
        <f>IF(A228="",0,YEAR(A228)*12+MONTH(A228))</f>
      </c>
      <c r="L228" s="43">
        <f>IF(A228="",0,DAY(A228))</f>
      </c>
      <c r="M228" s="43">
        <f>MAX(1,F228)</f>
      </c>
    </row>
    <row r="229" spans="1:13" x14ac:dyDescent="0.2">
      <c r="A229" s="50"/>
      <c r="B229" s="51"/>
      <c r="C229" s="51"/>
      <c r="D229" s="51"/>
      <c r="E229" s="52"/>
      <c r="F229" s="53"/>
      <c r="G229" s="51"/>
      <c r="H229" s="54">
        <f>IF(B229="","",IFERROR(INDEX(Zoznamy!$B$5:$B$13,MATCH(B229,Zoznamy!$A$5:$A$13,0)),"?"))</f>
      </c>
      <c r="I229" s="55">
        <f>IF(A229="","",EDATE(A229,M229-1))</f>
      </c>
      <c r="J229" s="51"/>
      <c r="K229" s="43">
        <f>IF(A229="",0,YEAR(A229)*12+MONTH(A229))</f>
      </c>
      <c r="L229" s="43">
        <f>IF(A229="",0,DAY(A229))</f>
      </c>
      <c r="M229" s="43">
        <f>MAX(1,F229)</f>
      </c>
    </row>
    <row r="230" spans="1:13" x14ac:dyDescent="0.2">
      <c r="A230" s="50"/>
      <c r="B230" s="51"/>
      <c r="C230" s="51"/>
      <c r="D230" s="51"/>
      <c r="E230" s="52"/>
      <c r="F230" s="53"/>
      <c r="G230" s="51"/>
      <c r="H230" s="54">
        <f>IF(B230="","",IFERROR(INDEX(Zoznamy!$B$5:$B$13,MATCH(B230,Zoznamy!$A$5:$A$13,0)),"?"))</f>
      </c>
      <c r="I230" s="55">
        <f>IF(A230="","",EDATE(A230,M230-1))</f>
      </c>
      <c r="J230" s="51"/>
      <c r="K230" s="43">
        <f>IF(A230="",0,YEAR(A230)*12+MONTH(A230))</f>
      </c>
      <c r="L230" s="43">
        <f>IF(A230="",0,DAY(A230))</f>
      </c>
      <c r="M230" s="43">
        <f>MAX(1,F230)</f>
      </c>
    </row>
    <row r="231" spans="1:13" x14ac:dyDescent="0.2">
      <c r="A231" s="50"/>
      <c r="B231" s="51"/>
      <c r="C231" s="51"/>
      <c r="D231" s="51"/>
      <c r="E231" s="52"/>
      <c r="F231" s="53"/>
      <c r="G231" s="51"/>
      <c r="H231" s="54">
        <f>IF(B231="","",IFERROR(INDEX(Zoznamy!$B$5:$B$13,MATCH(B231,Zoznamy!$A$5:$A$13,0)),"?"))</f>
      </c>
      <c r="I231" s="55">
        <f>IF(A231="","",EDATE(A231,M231-1))</f>
      </c>
      <c r="J231" s="51"/>
      <c r="K231" s="43">
        <f>IF(A231="",0,YEAR(A231)*12+MONTH(A231))</f>
      </c>
      <c r="L231" s="43">
        <f>IF(A231="",0,DAY(A231))</f>
      </c>
      <c r="M231" s="43">
        <f>MAX(1,F231)</f>
      </c>
    </row>
    <row r="232" spans="1:13" x14ac:dyDescent="0.2">
      <c r="A232" s="50"/>
      <c r="B232" s="51"/>
      <c r="C232" s="51"/>
      <c r="D232" s="51"/>
      <c r="E232" s="52"/>
      <c r="F232" s="53"/>
      <c r="G232" s="51"/>
      <c r="H232" s="54">
        <f>IF(B232="","",IFERROR(INDEX(Zoznamy!$B$5:$B$13,MATCH(B232,Zoznamy!$A$5:$A$13,0)),"?"))</f>
      </c>
      <c r="I232" s="55">
        <f>IF(A232="","",EDATE(A232,M232-1))</f>
      </c>
      <c r="J232" s="51"/>
      <c r="K232" s="43">
        <f>IF(A232="",0,YEAR(A232)*12+MONTH(A232))</f>
      </c>
      <c r="L232" s="43">
        <f>IF(A232="",0,DAY(A232))</f>
      </c>
      <c r="M232" s="43">
        <f>MAX(1,F232)</f>
      </c>
    </row>
    <row r="233" spans="1:13" x14ac:dyDescent="0.2">
      <c r="A233" s="50"/>
      <c r="B233" s="51"/>
      <c r="C233" s="51"/>
      <c r="D233" s="51"/>
      <c r="E233" s="52"/>
      <c r="F233" s="53"/>
      <c r="G233" s="51"/>
      <c r="H233" s="54">
        <f>IF(B233="","",IFERROR(INDEX(Zoznamy!$B$5:$B$13,MATCH(B233,Zoznamy!$A$5:$A$13,0)),"?"))</f>
      </c>
      <c r="I233" s="55">
        <f>IF(A233="","",EDATE(A233,M233-1))</f>
      </c>
      <c r="J233" s="51"/>
      <c r="K233" s="43">
        <f>IF(A233="",0,YEAR(A233)*12+MONTH(A233))</f>
      </c>
      <c r="L233" s="43">
        <f>IF(A233="",0,DAY(A233))</f>
      </c>
      <c r="M233" s="43">
        <f>MAX(1,F233)</f>
      </c>
    </row>
    <row r="234" spans="1:13" x14ac:dyDescent="0.2">
      <c r="A234" s="50"/>
      <c r="B234" s="51"/>
      <c r="C234" s="51"/>
      <c r="D234" s="51"/>
      <c r="E234" s="52"/>
      <c r="F234" s="53"/>
      <c r="G234" s="51"/>
      <c r="H234" s="54">
        <f>IF(B234="","",IFERROR(INDEX(Zoznamy!$B$5:$B$13,MATCH(B234,Zoznamy!$A$5:$A$13,0)),"?"))</f>
      </c>
      <c r="I234" s="55">
        <f>IF(A234="","",EDATE(A234,M234-1))</f>
      </c>
      <c r="J234" s="51"/>
      <c r="K234" s="43">
        <f>IF(A234="",0,YEAR(A234)*12+MONTH(A234))</f>
      </c>
      <c r="L234" s="43">
        <f>IF(A234="",0,DAY(A234))</f>
      </c>
      <c r="M234" s="43">
        <f>MAX(1,F234)</f>
      </c>
    </row>
    <row r="235" spans="1:13" x14ac:dyDescent="0.2">
      <c r="A235" s="50"/>
      <c r="B235" s="51"/>
      <c r="C235" s="51"/>
      <c r="D235" s="51"/>
      <c r="E235" s="52"/>
      <c r="F235" s="53"/>
      <c r="G235" s="51"/>
      <c r="H235" s="54">
        <f>IF(B235="","",IFERROR(INDEX(Zoznamy!$B$5:$B$13,MATCH(B235,Zoznamy!$A$5:$A$13,0)),"?"))</f>
      </c>
      <c r="I235" s="55">
        <f>IF(A235="","",EDATE(A235,M235-1))</f>
      </c>
      <c r="J235" s="51"/>
      <c r="K235" s="43">
        <f>IF(A235="",0,YEAR(A235)*12+MONTH(A235))</f>
      </c>
      <c r="L235" s="43">
        <f>IF(A235="",0,DAY(A235))</f>
      </c>
      <c r="M235" s="43">
        <f>MAX(1,F235)</f>
      </c>
    </row>
    <row r="236" spans="1:13" x14ac:dyDescent="0.2">
      <c r="A236" s="50"/>
      <c r="B236" s="51"/>
      <c r="C236" s="51"/>
      <c r="D236" s="51"/>
      <c r="E236" s="52"/>
      <c r="F236" s="53"/>
      <c r="G236" s="51"/>
      <c r="H236" s="54">
        <f>IF(B236="","",IFERROR(INDEX(Zoznamy!$B$5:$B$13,MATCH(B236,Zoznamy!$A$5:$A$13,0)),"?"))</f>
      </c>
      <c r="I236" s="55">
        <f>IF(A236="","",EDATE(A236,M236-1))</f>
      </c>
      <c r="J236" s="51"/>
      <c r="K236" s="43">
        <f>IF(A236="",0,YEAR(A236)*12+MONTH(A236))</f>
      </c>
      <c r="L236" s="43">
        <f>IF(A236="",0,DAY(A236))</f>
      </c>
      <c r="M236" s="43">
        <f>MAX(1,F236)</f>
      </c>
    </row>
    <row r="237" spans="1:13" x14ac:dyDescent="0.2">
      <c r="A237" s="50"/>
      <c r="B237" s="51"/>
      <c r="C237" s="51"/>
      <c r="D237" s="51"/>
      <c r="E237" s="52"/>
      <c r="F237" s="53"/>
      <c r="G237" s="51"/>
      <c r="H237" s="54">
        <f>IF(B237="","",IFERROR(INDEX(Zoznamy!$B$5:$B$13,MATCH(B237,Zoznamy!$A$5:$A$13,0)),"?"))</f>
      </c>
      <c r="I237" s="55">
        <f>IF(A237="","",EDATE(A237,M237-1))</f>
      </c>
      <c r="J237" s="51"/>
      <c r="K237" s="43">
        <f>IF(A237="",0,YEAR(A237)*12+MONTH(A237))</f>
      </c>
      <c r="L237" s="43">
        <f>IF(A237="",0,DAY(A237))</f>
      </c>
      <c r="M237" s="43">
        <f>MAX(1,F237)</f>
      </c>
    </row>
    <row r="238" spans="1:13" x14ac:dyDescent="0.2">
      <c r="A238" s="50"/>
      <c r="B238" s="51"/>
      <c r="C238" s="51"/>
      <c r="D238" s="51"/>
      <c r="E238" s="52"/>
      <c r="F238" s="53"/>
      <c r="G238" s="51"/>
      <c r="H238" s="54">
        <f>IF(B238="","",IFERROR(INDEX(Zoznamy!$B$5:$B$13,MATCH(B238,Zoznamy!$A$5:$A$13,0)),"?"))</f>
      </c>
      <c r="I238" s="55">
        <f>IF(A238="","",EDATE(A238,M238-1))</f>
      </c>
      <c r="J238" s="51"/>
      <c r="K238" s="43">
        <f>IF(A238="",0,YEAR(A238)*12+MONTH(A238))</f>
      </c>
      <c r="L238" s="43">
        <f>IF(A238="",0,DAY(A238))</f>
      </c>
      <c r="M238" s="43">
        <f>MAX(1,F238)</f>
      </c>
    </row>
    <row r="239" spans="1:13" x14ac:dyDescent="0.2">
      <c r="A239" s="50"/>
      <c r="B239" s="51"/>
      <c r="C239" s="51"/>
      <c r="D239" s="51"/>
      <c r="E239" s="52"/>
      <c r="F239" s="53"/>
      <c r="G239" s="51"/>
      <c r="H239" s="54">
        <f>IF(B239="","",IFERROR(INDEX(Zoznamy!$B$5:$B$13,MATCH(B239,Zoznamy!$A$5:$A$13,0)),"?"))</f>
      </c>
      <c r="I239" s="55">
        <f>IF(A239="","",EDATE(A239,M239-1))</f>
      </c>
      <c r="J239" s="51"/>
      <c r="K239" s="43">
        <f>IF(A239="",0,YEAR(A239)*12+MONTH(A239))</f>
      </c>
      <c r="L239" s="43">
        <f>IF(A239="",0,DAY(A239))</f>
      </c>
      <c r="M239" s="43">
        <f>MAX(1,F239)</f>
      </c>
    </row>
    <row r="240" spans="1:13" x14ac:dyDescent="0.2">
      <c r="A240" s="50"/>
      <c r="B240" s="51"/>
      <c r="C240" s="51"/>
      <c r="D240" s="51"/>
      <c r="E240" s="52"/>
      <c r="F240" s="53"/>
      <c r="G240" s="51"/>
      <c r="H240" s="54">
        <f>IF(B240="","",IFERROR(INDEX(Zoznamy!$B$5:$B$13,MATCH(B240,Zoznamy!$A$5:$A$13,0)),"?"))</f>
      </c>
      <c r="I240" s="55">
        <f>IF(A240="","",EDATE(A240,M240-1))</f>
      </c>
      <c r="J240" s="51"/>
      <c r="K240" s="43">
        <f>IF(A240="",0,YEAR(A240)*12+MONTH(A240))</f>
      </c>
      <c r="L240" s="43">
        <f>IF(A240="",0,DAY(A240))</f>
      </c>
      <c r="M240" s="43">
        <f>MAX(1,F240)</f>
      </c>
    </row>
    <row r="241" spans="1:13" x14ac:dyDescent="0.2">
      <c r="A241" s="50"/>
      <c r="B241" s="51"/>
      <c r="C241" s="51"/>
      <c r="D241" s="51"/>
      <c r="E241" s="52"/>
      <c r="F241" s="53"/>
      <c r="G241" s="51"/>
      <c r="H241" s="54">
        <f>IF(B241="","",IFERROR(INDEX(Zoznamy!$B$5:$B$13,MATCH(B241,Zoznamy!$A$5:$A$13,0)),"?"))</f>
      </c>
      <c r="I241" s="55">
        <f>IF(A241="","",EDATE(A241,M241-1))</f>
      </c>
      <c r="J241" s="51"/>
      <c r="K241" s="43">
        <f>IF(A241="",0,YEAR(A241)*12+MONTH(A241))</f>
      </c>
      <c r="L241" s="43">
        <f>IF(A241="",0,DAY(A241))</f>
      </c>
      <c r="M241" s="43">
        <f>MAX(1,F241)</f>
      </c>
    </row>
    <row r="242" spans="1:13" x14ac:dyDescent="0.2">
      <c r="A242" s="50"/>
      <c r="B242" s="51"/>
      <c r="C242" s="51"/>
      <c r="D242" s="51"/>
      <c r="E242" s="52"/>
      <c r="F242" s="53"/>
      <c r="G242" s="51"/>
      <c r="H242" s="54">
        <f>IF(B242="","",IFERROR(INDEX(Zoznamy!$B$5:$B$13,MATCH(B242,Zoznamy!$A$5:$A$13,0)),"?"))</f>
      </c>
      <c r="I242" s="55">
        <f>IF(A242="","",EDATE(A242,M242-1))</f>
      </c>
      <c r="J242" s="51"/>
      <c r="K242" s="43">
        <f>IF(A242="",0,YEAR(A242)*12+MONTH(A242))</f>
      </c>
      <c r="L242" s="43">
        <f>IF(A242="",0,DAY(A242))</f>
      </c>
      <c r="M242" s="43">
        <f>MAX(1,F242)</f>
      </c>
    </row>
    <row r="243" spans="1:13" x14ac:dyDescent="0.2">
      <c r="A243" s="50"/>
      <c r="B243" s="51"/>
      <c r="C243" s="51"/>
      <c r="D243" s="51"/>
      <c r="E243" s="52"/>
      <c r="F243" s="53"/>
      <c r="G243" s="51"/>
      <c r="H243" s="54">
        <f>IF(B243="","",IFERROR(INDEX(Zoznamy!$B$5:$B$13,MATCH(B243,Zoznamy!$A$5:$A$13,0)),"?"))</f>
      </c>
      <c r="I243" s="55">
        <f>IF(A243="","",EDATE(A243,M243-1))</f>
      </c>
      <c r="J243" s="51"/>
      <c r="K243" s="43">
        <f>IF(A243="",0,YEAR(A243)*12+MONTH(A243))</f>
      </c>
      <c r="L243" s="43">
        <f>IF(A243="",0,DAY(A243))</f>
      </c>
      <c r="M243" s="43">
        <f>MAX(1,F243)</f>
      </c>
    </row>
    <row r="244" spans="1:13" x14ac:dyDescent="0.2">
      <c r="A244" s="50"/>
      <c r="B244" s="51"/>
      <c r="C244" s="51"/>
      <c r="D244" s="51"/>
      <c r="E244" s="52"/>
      <c r="F244" s="53"/>
      <c r="G244" s="51"/>
      <c r="H244" s="54">
        <f>IF(B244="","",IFERROR(INDEX(Zoznamy!$B$5:$B$13,MATCH(B244,Zoznamy!$A$5:$A$13,0)),"?"))</f>
      </c>
      <c r="I244" s="55">
        <f>IF(A244="","",EDATE(A244,M244-1))</f>
      </c>
      <c r="J244" s="51"/>
      <c r="K244" s="43">
        <f>IF(A244="",0,YEAR(A244)*12+MONTH(A244))</f>
      </c>
      <c r="L244" s="43">
        <f>IF(A244="",0,DAY(A244))</f>
      </c>
      <c r="M244" s="43">
        <f>MAX(1,F244)</f>
      </c>
    </row>
    <row r="245" spans="1:13" x14ac:dyDescent="0.2">
      <c r="A245" s="50"/>
      <c r="B245" s="51"/>
      <c r="C245" s="51"/>
      <c r="D245" s="51"/>
      <c r="E245" s="52"/>
      <c r="F245" s="53"/>
      <c r="G245" s="51"/>
      <c r="H245" s="54">
        <f>IF(B245="","",IFERROR(INDEX(Zoznamy!$B$5:$B$13,MATCH(B245,Zoznamy!$A$5:$A$13,0)),"?"))</f>
      </c>
      <c r="I245" s="55">
        <f>IF(A245="","",EDATE(A245,M245-1))</f>
      </c>
      <c r="J245" s="51"/>
      <c r="K245" s="43">
        <f>IF(A245="",0,YEAR(A245)*12+MONTH(A245))</f>
      </c>
      <c r="L245" s="43">
        <f>IF(A245="",0,DAY(A245))</f>
      </c>
      <c r="M245" s="43">
        <f>MAX(1,F245)</f>
      </c>
    </row>
    <row r="246" spans="1:13" x14ac:dyDescent="0.2">
      <c r="A246" s="50"/>
      <c r="B246" s="51"/>
      <c r="C246" s="51"/>
      <c r="D246" s="51"/>
      <c r="E246" s="52"/>
      <c r="F246" s="53"/>
      <c r="G246" s="51"/>
      <c r="H246" s="54">
        <f>IF(B246="","",IFERROR(INDEX(Zoznamy!$B$5:$B$13,MATCH(B246,Zoznamy!$A$5:$A$13,0)),"?"))</f>
      </c>
      <c r="I246" s="55">
        <f>IF(A246="","",EDATE(A246,M246-1))</f>
      </c>
      <c r="J246" s="51"/>
      <c r="K246" s="43">
        <f>IF(A246="",0,YEAR(A246)*12+MONTH(A246))</f>
      </c>
      <c r="L246" s="43">
        <f>IF(A246="",0,DAY(A246))</f>
      </c>
      <c r="M246" s="43">
        <f>MAX(1,F246)</f>
      </c>
    </row>
    <row r="247" spans="1:13" x14ac:dyDescent="0.2">
      <c r="A247" s="50"/>
      <c r="B247" s="51"/>
      <c r="C247" s="51"/>
      <c r="D247" s="51"/>
      <c r="E247" s="52"/>
      <c r="F247" s="53"/>
      <c r="G247" s="51"/>
      <c r="H247" s="54">
        <f>IF(B247="","",IFERROR(INDEX(Zoznamy!$B$5:$B$13,MATCH(B247,Zoznamy!$A$5:$A$13,0)),"?"))</f>
      </c>
      <c r="I247" s="55">
        <f>IF(A247="","",EDATE(A247,M247-1))</f>
      </c>
      <c r="J247" s="51"/>
      <c r="K247" s="43">
        <f>IF(A247="",0,YEAR(A247)*12+MONTH(A247))</f>
      </c>
      <c r="L247" s="43">
        <f>IF(A247="",0,DAY(A247))</f>
      </c>
      <c r="M247" s="43">
        <f>MAX(1,F247)</f>
      </c>
    </row>
    <row r="248" spans="1:13" x14ac:dyDescent="0.2">
      <c r="A248" s="50"/>
      <c r="B248" s="51"/>
      <c r="C248" s="51"/>
      <c r="D248" s="51"/>
      <c r="E248" s="52"/>
      <c r="F248" s="53"/>
      <c r="G248" s="51"/>
      <c r="H248" s="54">
        <f>IF(B248="","",IFERROR(INDEX(Zoznamy!$B$5:$B$13,MATCH(B248,Zoznamy!$A$5:$A$13,0)),"?"))</f>
      </c>
      <c r="I248" s="55">
        <f>IF(A248="","",EDATE(A248,M248-1))</f>
      </c>
      <c r="J248" s="51"/>
      <c r="K248" s="43">
        <f>IF(A248="",0,YEAR(A248)*12+MONTH(A248))</f>
      </c>
      <c r="L248" s="43">
        <f>IF(A248="",0,DAY(A248))</f>
      </c>
      <c r="M248" s="43">
        <f>MAX(1,F248)</f>
      </c>
    </row>
    <row r="249" spans="1:13" x14ac:dyDescent="0.2">
      <c r="A249" s="50"/>
      <c r="B249" s="51"/>
      <c r="C249" s="51"/>
      <c r="D249" s="51"/>
      <c r="E249" s="52"/>
      <c r="F249" s="53"/>
      <c r="G249" s="51"/>
      <c r="H249" s="54">
        <f>IF(B249="","",IFERROR(INDEX(Zoznamy!$B$5:$B$13,MATCH(B249,Zoznamy!$A$5:$A$13,0)),"?"))</f>
      </c>
      <c r="I249" s="55">
        <f>IF(A249="","",EDATE(A249,M249-1))</f>
      </c>
      <c r="J249" s="51"/>
      <c r="K249" s="43">
        <f>IF(A249="",0,YEAR(A249)*12+MONTH(A249))</f>
      </c>
      <c r="L249" s="43">
        <f>IF(A249="",0,DAY(A249))</f>
      </c>
      <c r="M249" s="43">
        <f>MAX(1,F249)</f>
      </c>
    </row>
    <row r="250" spans="1:13" x14ac:dyDescent="0.2">
      <c r="A250" s="50"/>
      <c r="B250" s="51"/>
      <c r="C250" s="51"/>
      <c r="D250" s="51"/>
      <c r="E250" s="52"/>
      <c r="F250" s="53"/>
      <c r="G250" s="51"/>
      <c r="H250" s="54">
        <f>IF(B250="","",IFERROR(INDEX(Zoznamy!$B$5:$B$13,MATCH(B250,Zoznamy!$A$5:$A$13,0)),"?"))</f>
      </c>
      <c r="I250" s="55">
        <f>IF(A250="","",EDATE(A250,M250-1))</f>
      </c>
      <c r="J250" s="51"/>
      <c r="K250" s="43">
        <f>IF(A250="",0,YEAR(A250)*12+MONTH(A250))</f>
      </c>
      <c r="L250" s="43">
        <f>IF(A250="",0,DAY(A250))</f>
      </c>
      <c r="M250" s="43">
        <f>MAX(1,F250)</f>
      </c>
    </row>
    <row r="251" spans="1:13" x14ac:dyDescent="0.2">
      <c r="A251" s="50"/>
      <c r="B251" s="51"/>
      <c r="C251" s="51"/>
      <c r="D251" s="51"/>
      <c r="E251" s="52"/>
      <c r="F251" s="53"/>
      <c r="G251" s="51"/>
      <c r="H251" s="54">
        <f>IF(B251="","",IFERROR(INDEX(Zoznamy!$B$5:$B$13,MATCH(B251,Zoznamy!$A$5:$A$13,0)),"?"))</f>
      </c>
      <c r="I251" s="55">
        <f>IF(A251="","",EDATE(A251,M251-1))</f>
      </c>
      <c r="J251" s="51"/>
      <c r="K251" s="43">
        <f>IF(A251="",0,YEAR(A251)*12+MONTH(A251))</f>
      </c>
      <c r="L251" s="43">
        <f>IF(A251="",0,DAY(A251))</f>
      </c>
      <c r="M251" s="43">
        <f>MAX(1,F251)</f>
      </c>
    </row>
    <row r="252" spans="1:13" x14ac:dyDescent="0.2">
      <c r="A252" s="50"/>
      <c r="B252" s="51"/>
      <c r="C252" s="51"/>
      <c r="D252" s="51"/>
      <c r="E252" s="52"/>
      <c r="F252" s="53"/>
      <c r="G252" s="51"/>
      <c r="H252" s="54">
        <f>IF(B252="","",IFERROR(INDEX(Zoznamy!$B$5:$B$13,MATCH(B252,Zoznamy!$A$5:$A$13,0)),"?"))</f>
      </c>
      <c r="I252" s="55">
        <f>IF(A252="","",EDATE(A252,M252-1))</f>
      </c>
      <c r="J252" s="51"/>
      <c r="K252" s="43">
        <f>IF(A252="",0,YEAR(A252)*12+MONTH(A252))</f>
      </c>
      <c r="L252" s="43">
        <f>IF(A252="",0,DAY(A252))</f>
      </c>
      <c r="M252" s="43">
        <f>MAX(1,F252)</f>
      </c>
    </row>
    <row r="253" spans="1:13" x14ac:dyDescent="0.2">
      <c r="A253" s="50"/>
      <c r="B253" s="51"/>
      <c r="C253" s="51"/>
      <c r="D253" s="51"/>
      <c r="E253" s="52"/>
      <c r="F253" s="53"/>
      <c r="G253" s="51"/>
      <c r="H253" s="54">
        <f>IF(B253="","",IFERROR(INDEX(Zoznamy!$B$5:$B$13,MATCH(B253,Zoznamy!$A$5:$A$13,0)),"?"))</f>
      </c>
      <c r="I253" s="55">
        <f>IF(A253="","",EDATE(A253,M253-1))</f>
      </c>
      <c r="J253" s="51"/>
      <c r="K253" s="43">
        <f>IF(A253="",0,YEAR(A253)*12+MONTH(A253))</f>
      </c>
      <c r="L253" s="43">
        <f>IF(A253="",0,DAY(A253))</f>
      </c>
      <c r="M253" s="43">
        <f>MAX(1,F253)</f>
      </c>
    </row>
    <row r="254" spans="1:13" x14ac:dyDescent="0.2">
      <c r="A254" s="50"/>
      <c r="B254" s="51"/>
      <c r="C254" s="51"/>
      <c r="D254" s="51"/>
      <c r="E254" s="52"/>
      <c r="F254" s="53"/>
      <c r="G254" s="51"/>
      <c r="H254" s="54">
        <f>IF(B254="","",IFERROR(INDEX(Zoznamy!$B$5:$B$13,MATCH(B254,Zoznamy!$A$5:$A$13,0)),"?"))</f>
      </c>
      <c r="I254" s="55">
        <f>IF(A254="","",EDATE(A254,M254-1))</f>
      </c>
      <c r="J254" s="51"/>
      <c r="K254" s="43">
        <f>IF(A254="",0,YEAR(A254)*12+MONTH(A254))</f>
      </c>
      <c r="L254" s="43">
        <f>IF(A254="",0,DAY(A254))</f>
      </c>
      <c r="M254" s="43">
        <f>MAX(1,F254)</f>
      </c>
    </row>
    <row r="255" spans="1:13" x14ac:dyDescent="0.2">
      <c r="A255" s="50"/>
      <c r="B255" s="51"/>
      <c r="C255" s="51"/>
      <c r="D255" s="51"/>
      <c r="E255" s="52"/>
      <c r="F255" s="53"/>
      <c r="G255" s="51"/>
      <c r="H255" s="54">
        <f>IF(B255="","",IFERROR(INDEX(Zoznamy!$B$5:$B$13,MATCH(B255,Zoznamy!$A$5:$A$13,0)),"?"))</f>
      </c>
      <c r="I255" s="55">
        <f>IF(A255="","",EDATE(A255,M255-1))</f>
      </c>
      <c r="J255" s="51"/>
      <c r="K255" s="43">
        <f>IF(A255="",0,YEAR(A255)*12+MONTH(A255))</f>
      </c>
      <c r="L255" s="43">
        <f>IF(A255="",0,DAY(A255))</f>
      </c>
      <c r="M255" s="43">
        <f>MAX(1,F255)</f>
      </c>
    </row>
    <row r="256" spans="1:13" x14ac:dyDescent="0.2">
      <c r="A256" s="50"/>
      <c r="B256" s="51"/>
      <c r="C256" s="51"/>
      <c r="D256" s="51"/>
      <c r="E256" s="52"/>
      <c r="F256" s="53"/>
      <c r="G256" s="51"/>
      <c r="H256" s="54">
        <f>IF(B256="","",IFERROR(INDEX(Zoznamy!$B$5:$B$13,MATCH(B256,Zoznamy!$A$5:$A$13,0)),"?"))</f>
      </c>
      <c r="I256" s="55">
        <f>IF(A256="","",EDATE(A256,M256-1))</f>
      </c>
      <c r="J256" s="51"/>
      <c r="K256" s="43">
        <f>IF(A256="",0,YEAR(A256)*12+MONTH(A256))</f>
      </c>
      <c r="L256" s="43">
        <f>IF(A256="",0,DAY(A256))</f>
      </c>
      <c r="M256" s="43">
        <f>MAX(1,F256)</f>
      </c>
    </row>
    <row r="257" spans="1:13" x14ac:dyDescent="0.2">
      <c r="A257" s="50"/>
      <c r="B257" s="51"/>
      <c r="C257" s="51"/>
      <c r="D257" s="51"/>
      <c r="E257" s="52"/>
      <c r="F257" s="53"/>
      <c r="G257" s="51"/>
      <c r="H257" s="54">
        <f>IF(B257="","",IFERROR(INDEX(Zoznamy!$B$5:$B$13,MATCH(B257,Zoznamy!$A$5:$A$13,0)),"?"))</f>
      </c>
      <c r="I257" s="55">
        <f>IF(A257="","",EDATE(A257,M257-1))</f>
      </c>
      <c r="J257" s="51"/>
      <c r="K257" s="43">
        <f>IF(A257="",0,YEAR(A257)*12+MONTH(A257))</f>
      </c>
      <c r="L257" s="43">
        <f>IF(A257="",0,DAY(A257))</f>
      </c>
      <c r="M257" s="43">
        <f>MAX(1,F257)</f>
      </c>
    </row>
    <row r="258" spans="1:13" x14ac:dyDescent="0.2">
      <c r="A258" s="50"/>
      <c r="B258" s="51"/>
      <c r="C258" s="51"/>
      <c r="D258" s="51"/>
      <c r="E258" s="52"/>
      <c r="F258" s="53"/>
      <c r="G258" s="51"/>
      <c r="H258" s="54">
        <f>IF(B258="","",IFERROR(INDEX(Zoznamy!$B$5:$B$13,MATCH(B258,Zoznamy!$A$5:$A$13,0)),"?"))</f>
      </c>
      <c r="I258" s="55">
        <f>IF(A258="","",EDATE(A258,M258-1))</f>
      </c>
      <c r="J258" s="51"/>
      <c r="K258" s="43">
        <f>IF(A258="",0,YEAR(A258)*12+MONTH(A258))</f>
      </c>
      <c r="L258" s="43">
        <f>IF(A258="",0,DAY(A258))</f>
      </c>
      <c r="M258" s="43">
        <f>MAX(1,F258)</f>
      </c>
    </row>
    <row r="259" spans="1:13" x14ac:dyDescent="0.2">
      <c r="A259" s="50"/>
      <c r="B259" s="51"/>
      <c r="C259" s="51"/>
      <c r="D259" s="51"/>
      <c r="E259" s="52"/>
      <c r="F259" s="53"/>
      <c r="G259" s="51"/>
      <c r="H259" s="54">
        <f>IF(B259="","",IFERROR(INDEX(Zoznamy!$B$5:$B$13,MATCH(B259,Zoznamy!$A$5:$A$13,0)),"?"))</f>
      </c>
      <c r="I259" s="55">
        <f>IF(A259="","",EDATE(A259,M259-1))</f>
      </c>
      <c r="J259" s="51"/>
      <c r="K259" s="43">
        <f>IF(A259="",0,YEAR(A259)*12+MONTH(A259))</f>
      </c>
      <c r="L259" s="43">
        <f>IF(A259="",0,DAY(A259))</f>
      </c>
      <c r="M259" s="43">
        <f>MAX(1,F259)</f>
      </c>
    </row>
    <row r="260" spans="1:13" x14ac:dyDescent="0.2">
      <c r="A260" s="50"/>
      <c r="B260" s="51"/>
      <c r="C260" s="51"/>
      <c r="D260" s="51"/>
      <c r="E260" s="52"/>
      <c r="F260" s="53"/>
      <c r="G260" s="51"/>
      <c r="H260" s="54">
        <f>IF(B260="","",IFERROR(INDEX(Zoznamy!$B$5:$B$13,MATCH(B260,Zoznamy!$A$5:$A$13,0)),"?"))</f>
      </c>
      <c r="I260" s="55">
        <f>IF(A260="","",EDATE(A260,M260-1))</f>
      </c>
      <c r="J260" s="51"/>
      <c r="K260" s="43">
        <f>IF(A260="",0,YEAR(A260)*12+MONTH(A260))</f>
      </c>
      <c r="L260" s="43">
        <f>IF(A260="",0,DAY(A260))</f>
      </c>
      <c r="M260" s="43">
        <f>MAX(1,F260)</f>
      </c>
    </row>
    <row r="261" spans="1:13" x14ac:dyDescent="0.2">
      <c r="A261" s="50"/>
      <c r="B261" s="51"/>
      <c r="C261" s="51"/>
      <c r="D261" s="51"/>
      <c r="E261" s="52"/>
      <c r="F261" s="53"/>
      <c r="G261" s="51"/>
      <c r="H261" s="54">
        <f>IF(B261="","",IFERROR(INDEX(Zoznamy!$B$5:$B$13,MATCH(B261,Zoznamy!$A$5:$A$13,0)),"?"))</f>
      </c>
      <c r="I261" s="55">
        <f>IF(A261="","",EDATE(A261,M261-1))</f>
      </c>
      <c r="J261" s="51"/>
      <c r="K261" s="43">
        <f>IF(A261="",0,YEAR(A261)*12+MONTH(A261))</f>
      </c>
      <c r="L261" s="43">
        <f>IF(A261="",0,DAY(A261))</f>
      </c>
      <c r="M261" s="43">
        <f>MAX(1,F261)</f>
      </c>
    </row>
    <row r="262" spans="1:13" x14ac:dyDescent="0.2">
      <c r="A262" s="50"/>
      <c r="B262" s="51"/>
      <c r="C262" s="51"/>
      <c r="D262" s="51"/>
      <c r="E262" s="52"/>
      <c r="F262" s="53"/>
      <c r="G262" s="51"/>
      <c r="H262" s="54">
        <f>IF(B262="","",IFERROR(INDEX(Zoznamy!$B$5:$B$13,MATCH(B262,Zoznamy!$A$5:$A$13,0)),"?"))</f>
      </c>
      <c r="I262" s="55">
        <f>IF(A262="","",EDATE(A262,M262-1))</f>
      </c>
      <c r="J262" s="51"/>
      <c r="K262" s="43">
        <f>IF(A262="",0,YEAR(A262)*12+MONTH(A262))</f>
      </c>
      <c r="L262" s="43">
        <f>IF(A262="",0,DAY(A262))</f>
      </c>
      <c r="M262" s="43">
        <f>MAX(1,F262)</f>
      </c>
    </row>
    <row r="263" spans="1:13" x14ac:dyDescent="0.2">
      <c r="A263" s="50"/>
      <c r="B263" s="51"/>
      <c r="C263" s="51"/>
      <c r="D263" s="51"/>
      <c r="E263" s="52"/>
      <c r="F263" s="53"/>
      <c r="G263" s="51"/>
      <c r="H263" s="54">
        <f>IF(B263="","",IFERROR(INDEX(Zoznamy!$B$5:$B$13,MATCH(B263,Zoznamy!$A$5:$A$13,0)),"?"))</f>
      </c>
      <c r="I263" s="55">
        <f>IF(A263="","",EDATE(A263,M263-1))</f>
      </c>
      <c r="J263" s="51"/>
      <c r="K263" s="43">
        <f>IF(A263="",0,YEAR(A263)*12+MONTH(A263))</f>
      </c>
      <c r="L263" s="43">
        <f>IF(A263="",0,DAY(A263))</f>
      </c>
      <c r="M263" s="43">
        <f>MAX(1,F263)</f>
      </c>
    </row>
    <row r="264" spans="1:13" x14ac:dyDescent="0.2">
      <c r="A264" s="50"/>
      <c r="B264" s="51"/>
      <c r="C264" s="51"/>
      <c r="D264" s="51"/>
      <c r="E264" s="52"/>
      <c r="F264" s="53"/>
      <c r="G264" s="51"/>
      <c r="H264" s="54">
        <f>IF(B264="","",IFERROR(INDEX(Zoznamy!$B$5:$B$13,MATCH(B264,Zoznamy!$A$5:$A$13,0)),"?"))</f>
      </c>
      <c r="I264" s="55">
        <f>IF(A264="","",EDATE(A264,M264-1))</f>
      </c>
      <c r="J264" s="51"/>
      <c r="K264" s="43">
        <f>IF(A264="",0,YEAR(A264)*12+MONTH(A264))</f>
      </c>
      <c r="L264" s="43">
        <f>IF(A264="",0,DAY(A264))</f>
      </c>
      <c r="M264" s="43">
        <f>MAX(1,F264)</f>
      </c>
    </row>
    <row r="265" spans="1:13" x14ac:dyDescent="0.2">
      <c r="A265" s="50"/>
      <c r="B265" s="51"/>
      <c r="C265" s="51"/>
      <c r="D265" s="51"/>
      <c r="E265" s="52"/>
      <c r="F265" s="53"/>
      <c r="G265" s="51"/>
      <c r="H265" s="54">
        <f>IF(B265="","",IFERROR(INDEX(Zoznamy!$B$5:$B$13,MATCH(B265,Zoznamy!$A$5:$A$13,0)),"?"))</f>
      </c>
      <c r="I265" s="55">
        <f>IF(A265="","",EDATE(A265,M265-1))</f>
      </c>
      <c r="J265" s="51"/>
      <c r="K265" s="43">
        <f>IF(A265="",0,YEAR(A265)*12+MONTH(A265))</f>
      </c>
      <c r="L265" s="43">
        <f>IF(A265="",0,DAY(A265))</f>
      </c>
      <c r="M265" s="43">
        <f>MAX(1,F265)</f>
      </c>
    </row>
    <row r="266" spans="1:13" x14ac:dyDescent="0.2">
      <c r="A266" s="50"/>
      <c r="B266" s="51"/>
      <c r="C266" s="51"/>
      <c r="D266" s="51"/>
      <c r="E266" s="52"/>
      <c r="F266" s="53"/>
      <c r="G266" s="51"/>
      <c r="H266" s="54">
        <f>IF(B266="","",IFERROR(INDEX(Zoznamy!$B$5:$B$13,MATCH(B266,Zoznamy!$A$5:$A$13,0)),"?"))</f>
      </c>
      <c r="I266" s="55">
        <f>IF(A266="","",EDATE(A266,M266-1))</f>
      </c>
      <c r="J266" s="51"/>
      <c r="K266" s="43">
        <f>IF(A266="",0,YEAR(A266)*12+MONTH(A266))</f>
      </c>
      <c r="L266" s="43">
        <f>IF(A266="",0,DAY(A266))</f>
      </c>
      <c r="M266" s="43">
        <f>MAX(1,F266)</f>
      </c>
    </row>
    <row r="267" spans="1:13" x14ac:dyDescent="0.2">
      <c r="A267" s="50"/>
      <c r="B267" s="51"/>
      <c r="C267" s="51"/>
      <c r="D267" s="51"/>
      <c r="E267" s="52"/>
      <c r="F267" s="53"/>
      <c r="G267" s="51"/>
      <c r="H267" s="54">
        <f>IF(B267="","",IFERROR(INDEX(Zoznamy!$B$5:$B$13,MATCH(B267,Zoznamy!$A$5:$A$13,0)),"?"))</f>
      </c>
      <c r="I267" s="55">
        <f>IF(A267="","",EDATE(A267,M267-1))</f>
      </c>
      <c r="J267" s="51"/>
      <c r="K267" s="43">
        <f>IF(A267="",0,YEAR(A267)*12+MONTH(A267))</f>
      </c>
      <c r="L267" s="43">
        <f>IF(A267="",0,DAY(A267))</f>
      </c>
      <c r="M267" s="43">
        <f>MAX(1,F267)</f>
      </c>
    </row>
    <row r="268" spans="1:13" x14ac:dyDescent="0.2">
      <c r="A268" s="50"/>
      <c r="B268" s="51"/>
      <c r="C268" s="51"/>
      <c r="D268" s="51"/>
      <c r="E268" s="52"/>
      <c r="F268" s="53"/>
      <c r="G268" s="51"/>
      <c r="H268" s="54">
        <f>IF(B268="","",IFERROR(INDEX(Zoznamy!$B$5:$B$13,MATCH(B268,Zoznamy!$A$5:$A$13,0)),"?"))</f>
      </c>
      <c r="I268" s="55">
        <f>IF(A268="","",EDATE(A268,M268-1))</f>
      </c>
      <c r="J268" s="51"/>
      <c r="K268" s="43">
        <f>IF(A268="",0,YEAR(A268)*12+MONTH(A268))</f>
      </c>
      <c r="L268" s="43">
        <f>IF(A268="",0,DAY(A268))</f>
      </c>
      <c r="M268" s="43">
        <f>MAX(1,F268)</f>
      </c>
    </row>
    <row r="269" spans="1:13" x14ac:dyDescent="0.2">
      <c r="A269" s="50"/>
      <c r="B269" s="51"/>
      <c r="C269" s="51"/>
      <c r="D269" s="51"/>
      <c r="E269" s="52"/>
      <c r="F269" s="53"/>
      <c r="G269" s="51"/>
      <c r="H269" s="54">
        <f>IF(B269="","",IFERROR(INDEX(Zoznamy!$B$5:$B$13,MATCH(B269,Zoznamy!$A$5:$A$13,0)),"?"))</f>
      </c>
      <c r="I269" s="55">
        <f>IF(A269="","",EDATE(A269,M269-1))</f>
      </c>
      <c r="J269" s="51"/>
      <c r="K269" s="43">
        <f>IF(A269="",0,YEAR(A269)*12+MONTH(A269))</f>
      </c>
      <c r="L269" s="43">
        <f>IF(A269="",0,DAY(A269))</f>
      </c>
      <c r="M269" s="43">
        <f>MAX(1,F269)</f>
      </c>
    </row>
    <row r="270" spans="1:13" x14ac:dyDescent="0.2">
      <c r="A270" s="50"/>
      <c r="B270" s="51"/>
      <c r="C270" s="51"/>
      <c r="D270" s="51"/>
      <c r="E270" s="52"/>
      <c r="F270" s="53"/>
      <c r="G270" s="51"/>
      <c r="H270" s="54">
        <f>IF(B270="","",IFERROR(INDEX(Zoznamy!$B$5:$B$13,MATCH(B270,Zoznamy!$A$5:$A$13,0)),"?"))</f>
      </c>
      <c r="I270" s="55">
        <f>IF(A270="","",EDATE(A270,M270-1))</f>
      </c>
      <c r="J270" s="51"/>
      <c r="K270" s="43">
        <f>IF(A270="",0,YEAR(A270)*12+MONTH(A270))</f>
      </c>
      <c r="L270" s="43">
        <f>IF(A270="",0,DAY(A270))</f>
      </c>
      <c r="M270" s="43">
        <f>MAX(1,F270)</f>
      </c>
    </row>
    <row r="271" spans="1:13" x14ac:dyDescent="0.2">
      <c r="A271" s="50"/>
      <c r="B271" s="51"/>
      <c r="C271" s="51"/>
      <c r="D271" s="51"/>
      <c r="E271" s="52"/>
      <c r="F271" s="53"/>
      <c r="G271" s="51"/>
      <c r="H271" s="54">
        <f>IF(B271="","",IFERROR(INDEX(Zoznamy!$B$5:$B$13,MATCH(B271,Zoznamy!$A$5:$A$13,0)),"?"))</f>
      </c>
      <c r="I271" s="55">
        <f>IF(A271="","",EDATE(A271,M271-1))</f>
      </c>
      <c r="J271" s="51"/>
      <c r="K271" s="43">
        <f>IF(A271="",0,YEAR(A271)*12+MONTH(A271))</f>
      </c>
      <c r="L271" s="43">
        <f>IF(A271="",0,DAY(A271))</f>
      </c>
      <c r="M271" s="43">
        <f>MAX(1,F271)</f>
      </c>
    </row>
    <row r="272" spans="1:13" x14ac:dyDescent="0.2">
      <c r="A272" s="50"/>
      <c r="B272" s="51"/>
      <c r="C272" s="51"/>
      <c r="D272" s="51"/>
      <c r="E272" s="52"/>
      <c r="F272" s="53"/>
      <c r="G272" s="51"/>
      <c r="H272" s="54">
        <f>IF(B272="","",IFERROR(INDEX(Zoznamy!$B$5:$B$13,MATCH(B272,Zoznamy!$A$5:$A$13,0)),"?"))</f>
      </c>
      <c r="I272" s="55">
        <f>IF(A272="","",EDATE(A272,M272-1))</f>
      </c>
      <c r="J272" s="51"/>
      <c r="K272" s="43">
        <f>IF(A272="",0,YEAR(A272)*12+MONTH(A272))</f>
      </c>
      <c r="L272" s="43">
        <f>IF(A272="",0,DAY(A272))</f>
      </c>
      <c r="M272" s="43">
        <f>MAX(1,F272)</f>
      </c>
    </row>
    <row r="273" spans="1:13" x14ac:dyDescent="0.2">
      <c r="A273" s="50"/>
      <c r="B273" s="51"/>
      <c r="C273" s="51"/>
      <c r="D273" s="51"/>
      <c r="E273" s="52"/>
      <c r="F273" s="53"/>
      <c r="G273" s="51"/>
      <c r="H273" s="54">
        <f>IF(B273="","",IFERROR(INDEX(Zoznamy!$B$5:$B$13,MATCH(B273,Zoznamy!$A$5:$A$13,0)),"?"))</f>
      </c>
      <c r="I273" s="55">
        <f>IF(A273="","",EDATE(A273,M273-1))</f>
      </c>
      <c r="J273" s="51"/>
      <c r="K273" s="43">
        <f>IF(A273="",0,YEAR(A273)*12+MONTH(A273))</f>
      </c>
      <c r="L273" s="43">
        <f>IF(A273="",0,DAY(A273))</f>
      </c>
      <c r="M273" s="43">
        <f>MAX(1,F273)</f>
      </c>
    </row>
    <row r="274" spans="1:13" x14ac:dyDescent="0.2">
      <c r="A274" s="50"/>
      <c r="B274" s="51"/>
      <c r="C274" s="51"/>
      <c r="D274" s="51"/>
      <c r="E274" s="52"/>
      <c r="F274" s="53"/>
      <c r="G274" s="51"/>
      <c r="H274" s="54">
        <f>IF(B274="","",IFERROR(INDEX(Zoznamy!$B$5:$B$13,MATCH(B274,Zoznamy!$A$5:$A$13,0)),"?"))</f>
      </c>
      <c r="I274" s="55">
        <f>IF(A274="","",EDATE(A274,M274-1))</f>
      </c>
      <c r="J274" s="51"/>
      <c r="K274" s="43">
        <f>IF(A274="",0,YEAR(A274)*12+MONTH(A274))</f>
      </c>
      <c r="L274" s="43">
        <f>IF(A274="",0,DAY(A274))</f>
      </c>
      <c r="M274" s="43">
        <f>MAX(1,F274)</f>
      </c>
    </row>
    <row r="275" spans="1:13" x14ac:dyDescent="0.2">
      <c r="A275" s="50"/>
      <c r="B275" s="51"/>
      <c r="C275" s="51"/>
      <c r="D275" s="51"/>
      <c r="E275" s="52"/>
      <c r="F275" s="53"/>
      <c r="G275" s="51"/>
      <c r="H275" s="54">
        <f>IF(B275="","",IFERROR(INDEX(Zoznamy!$B$5:$B$13,MATCH(B275,Zoznamy!$A$5:$A$13,0)),"?"))</f>
      </c>
      <c r="I275" s="55">
        <f>IF(A275="","",EDATE(A275,M275-1))</f>
      </c>
      <c r="J275" s="51"/>
      <c r="K275" s="43">
        <f>IF(A275="",0,YEAR(A275)*12+MONTH(A275))</f>
      </c>
      <c r="L275" s="43">
        <f>IF(A275="",0,DAY(A275))</f>
      </c>
      <c r="M275" s="43">
        <f>MAX(1,F275)</f>
      </c>
    </row>
    <row r="276" spans="1:13" x14ac:dyDescent="0.2">
      <c r="A276" s="50"/>
      <c r="B276" s="51"/>
      <c r="C276" s="51"/>
      <c r="D276" s="51"/>
      <c r="E276" s="52"/>
      <c r="F276" s="53"/>
      <c r="G276" s="51"/>
      <c r="H276" s="54">
        <f>IF(B276="","",IFERROR(INDEX(Zoznamy!$B$5:$B$13,MATCH(B276,Zoznamy!$A$5:$A$13,0)),"?"))</f>
      </c>
      <c r="I276" s="55">
        <f>IF(A276="","",EDATE(A276,M276-1))</f>
      </c>
      <c r="J276" s="51"/>
      <c r="K276" s="43">
        <f>IF(A276="",0,YEAR(A276)*12+MONTH(A276))</f>
      </c>
      <c r="L276" s="43">
        <f>IF(A276="",0,DAY(A276))</f>
      </c>
      <c r="M276" s="43">
        <f>MAX(1,F276)</f>
      </c>
    </row>
    <row r="277" spans="1:13" x14ac:dyDescent="0.2">
      <c r="A277" s="50"/>
      <c r="B277" s="51"/>
      <c r="C277" s="51"/>
      <c r="D277" s="51"/>
      <c r="E277" s="52"/>
      <c r="F277" s="53"/>
      <c r="G277" s="51"/>
      <c r="H277" s="54">
        <f>IF(B277="","",IFERROR(INDEX(Zoznamy!$B$5:$B$13,MATCH(B277,Zoznamy!$A$5:$A$13,0)),"?"))</f>
      </c>
      <c r="I277" s="55">
        <f>IF(A277="","",EDATE(A277,M277-1))</f>
      </c>
      <c r="J277" s="51"/>
      <c r="K277" s="43">
        <f>IF(A277="",0,YEAR(A277)*12+MONTH(A277))</f>
      </c>
      <c r="L277" s="43">
        <f>IF(A277="",0,DAY(A277))</f>
      </c>
      <c r="M277" s="43">
        <f>MAX(1,F277)</f>
      </c>
    </row>
    <row r="278" spans="1:13" x14ac:dyDescent="0.2">
      <c r="A278" s="50"/>
      <c r="B278" s="51"/>
      <c r="C278" s="51"/>
      <c r="D278" s="51"/>
      <c r="E278" s="52"/>
      <c r="F278" s="53"/>
      <c r="G278" s="51"/>
      <c r="H278" s="54">
        <f>IF(B278="","",IFERROR(INDEX(Zoznamy!$B$5:$B$13,MATCH(B278,Zoznamy!$A$5:$A$13,0)),"?"))</f>
      </c>
      <c r="I278" s="55">
        <f>IF(A278="","",EDATE(A278,M278-1))</f>
      </c>
      <c r="J278" s="51"/>
      <c r="K278" s="43">
        <f>IF(A278="",0,YEAR(A278)*12+MONTH(A278))</f>
      </c>
      <c r="L278" s="43">
        <f>IF(A278="",0,DAY(A278))</f>
      </c>
      <c r="M278" s="43">
        <f>MAX(1,F278)</f>
      </c>
    </row>
    <row r="279" spans="1:13" x14ac:dyDescent="0.2">
      <c r="A279" s="50"/>
      <c r="B279" s="51"/>
      <c r="C279" s="51"/>
      <c r="D279" s="51"/>
      <c r="E279" s="52"/>
      <c r="F279" s="53"/>
      <c r="G279" s="51"/>
      <c r="H279" s="54">
        <f>IF(B279="","",IFERROR(INDEX(Zoznamy!$B$5:$B$13,MATCH(B279,Zoznamy!$A$5:$A$13,0)),"?"))</f>
      </c>
      <c r="I279" s="55">
        <f>IF(A279="","",EDATE(A279,M279-1))</f>
      </c>
      <c r="J279" s="51"/>
      <c r="K279" s="43">
        <f>IF(A279="",0,YEAR(A279)*12+MONTH(A279))</f>
      </c>
      <c r="L279" s="43">
        <f>IF(A279="",0,DAY(A279))</f>
      </c>
      <c r="M279" s="43">
        <f>MAX(1,F279)</f>
      </c>
    </row>
    <row r="280" spans="1:13" x14ac:dyDescent="0.2">
      <c r="A280" s="50"/>
      <c r="B280" s="51"/>
      <c r="C280" s="51"/>
      <c r="D280" s="51"/>
      <c r="E280" s="52"/>
      <c r="F280" s="53"/>
      <c r="G280" s="51"/>
      <c r="H280" s="54">
        <f>IF(B280="","",IFERROR(INDEX(Zoznamy!$B$5:$B$13,MATCH(B280,Zoznamy!$A$5:$A$13,0)),"?"))</f>
      </c>
      <c r="I280" s="55">
        <f>IF(A280="","",EDATE(A280,M280-1))</f>
      </c>
      <c r="J280" s="51"/>
      <c r="K280" s="43">
        <f>IF(A280="",0,YEAR(A280)*12+MONTH(A280))</f>
      </c>
      <c r="L280" s="43">
        <f>IF(A280="",0,DAY(A280))</f>
      </c>
      <c r="M280" s="43">
        <f>MAX(1,F280)</f>
      </c>
    </row>
    <row r="281" spans="1:13" x14ac:dyDescent="0.2">
      <c r="A281" s="50"/>
      <c r="B281" s="51"/>
      <c r="C281" s="51"/>
      <c r="D281" s="51"/>
      <c r="E281" s="52"/>
      <c r="F281" s="53"/>
      <c r="G281" s="51"/>
      <c r="H281" s="54">
        <f>IF(B281="","",IFERROR(INDEX(Zoznamy!$B$5:$B$13,MATCH(B281,Zoznamy!$A$5:$A$13,0)),"?"))</f>
      </c>
      <c r="I281" s="55">
        <f>IF(A281="","",EDATE(A281,M281-1))</f>
      </c>
      <c r="J281" s="51"/>
      <c r="K281" s="43">
        <f>IF(A281="",0,YEAR(A281)*12+MONTH(A281))</f>
      </c>
      <c r="L281" s="43">
        <f>IF(A281="",0,DAY(A281))</f>
      </c>
      <c r="M281" s="43">
        <f>MAX(1,F281)</f>
      </c>
    </row>
    <row r="282" spans="1:13" x14ac:dyDescent="0.2">
      <c r="A282" s="50"/>
      <c r="B282" s="51"/>
      <c r="C282" s="51"/>
      <c r="D282" s="51"/>
      <c r="E282" s="52"/>
      <c r="F282" s="53"/>
      <c r="G282" s="51"/>
      <c r="H282" s="54">
        <f>IF(B282="","",IFERROR(INDEX(Zoznamy!$B$5:$B$13,MATCH(B282,Zoznamy!$A$5:$A$13,0)),"?"))</f>
      </c>
      <c r="I282" s="55">
        <f>IF(A282="","",EDATE(A282,M282-1))</f>
      </c>
      <c r="J282" s="51"/>
      <c r="K282" s="43">
        <f>IF(A282="",0,YEAR(A282)*12+MONTH(A282))</f>
      </c>
      <c r="L282" s="43">
        <f>IF(A282="",0,DAY(A282))</f>
      </c>
      <c r="M282" s="43">
        <f>MAX(1,F282)</f>
      </c>
    </row>
    <row r="283" spans="1:13" x14ac:dyDescent="0.2">
      <c r="A283" s="50"/>
      <c r="B283" s="51"/>
      <c r="C283" s="51"/>
      <c r="D283" s="51"/>
      <c r="E283" s="52"/>
      <c r="F283" s="53"/>
      <c r="G283" s="51"/>
      <c r="H283" s="54">
        <f>IF(B283="","",IFERROR(INDEX(Zoznamy!$B$5:$B$13,MATCH(B283,Zoznamy!$A$5:$A$13,0)),"?"))</f>
      </c>
      <c r="I283" s="55">
        <f>IF(A283="","",EDATE(A283,M283-1))</f>
      </c>
      <c r="J283" s="51"/>
      <c r="K283" s="43">
        <f>IF(A283="",0,YEAR(A283)*12+MONTH(A283))</f>
      </c>
      <c r="L283" s="43">
        <f>IF(A283="",0,DAY(A283))</f>
      </c>
      <c r="M283" s="43">
        <f>MAX(1,F283)</f>
      </c>
    </row>
    <row r="284" spans="1:13" x14ac:dyDescent="0.2">
      <c r="A284" s="50"/>
      <c r="B284" s="51"/>
      <c r="C284" s="51"/>
      <c r="D284" s="51"/>
      <c r="E284" s="52"/>
      <c r="F284" s="53"/>
      <c r="G284" s="51"/>
      <c r="H284" s="54">
        <f>IF(B284="","",IFERROR(INDEX(Zoznamy!$B$5:$B$13,MATCH(B284,Zoznamy!$A$5:$A$13,0)),"?"))</f>
      </c>
      <c r="I284" s="55">
        <f>IF(A284="","",EDATE(A284,M284-1))</f>
      </c>
      <c r="J284" s="51"/>
      <c r="K284" s="43">
        <f>IF(A284="",0,YEAR(A284)*12+MONTH(A284))</f>
      </c>
      <c r="L284" s="43">
        <f>IF(A284="",0,DAY(A284))</f>
      </c>
      <c r="M284" s="43">
        <f>MAX(1,F284)</f>
      </c>
    </row>
    <row r="285" spans="1:13" x14ac:dyDescent="0.2">
      <c r="A285" s="50"/>
      <c r="B285" s="51"/>
      <c r="C285" s="51"/>
      <c r="D285" s="51"/>
      <c r="E285" s="52"/>
      <c r="F285" s="53"/>
      <c r="G285" s="51"/>
      <c r="H285" s="54">
        <f>IF(B285="","",IFERROR(INDEX(Zoznamy!$B$5:$B$13,MATCH(B285,Zoznamy!$A$5:$A$13,0)),"?"))</f>
      </c>
      <c r="I285" s="55">
        <f>IF(A285="","",EDATE(A285,M285-1))</f>
      </c>
      <c r="J285" s="51"/>
      <c r="K285" s="43">
        <f>IF(A285="",0,YEAR(A285)*12+MONTH(A285))</f>
      </c>
      <c r="L285" s="43">
        <f>IF(A285="",0,DAY(A285))</f>
      </c>
      <c r="M285" s="43">
        <f>MAX(1,F285)</f>
      </c>
    </row>
    <row r="286" spans="1:13" x14ac:dyDescent="0.2">
      <c r="A286" s="50"/>
      <c r="B286" s="51"/>
      <c r="C286" s="51"/>
      <c r="D286" s="51"/>
      <c r="E286" s="52"/>
      <c r="F286" s="53"/>
      <c r="G286" s="51"/>
      <c r="H286" s="54">
        <f>IF(B286="","",IFERROR(INDEX(Zoznamy!$B$5:$B$13,MATCH(B286,Zoznamy!$A$5:$A$13,0)),"?"))</f>
      </c>
      <c r="I286" s="55">
        <f>IF(A286="","",EDATE(A286,M286-1))</f>
      </c>
      <c r="J286" s="51"/>
      <c r="K286" s="43">
        <f>IF(A286="",0,YEAR(A286)*12+MONTH(A286))</f>
      </c>
      <c r="L286" s="43">
        <f>IF(A286="",0,DAY(A286))</f>
      </c>
      <c r="M286" s="43">
        <f>MAX(1,F286)</f>
      </c>
    </row>
    <row r="287" spans="1:13" x14ac:dyDescent="0.2">
      <c r="A287" s="50"/>
      <c r="B287" s="51"/>
      <c r="C287" s="51"/>
      <c r="D287" s="51"/>
      <c r="E287" s="52"/>
      <c r="F287" s="53"/>
      <c r="G287" s="51"/>
      <c r="H287" s="54">
        <f>IF(B287="","",IFERROR(INDEX(Zoznamy!$B$5:$B$13,MATCH(B287,Zoznamy!$A$5:$A$13,0)),"?"))</f>
      </c>
      <c r="I287" s="55">
        <f>IF(A287="","",EDATE(A287,M287-1))</f>
      </c>
      <c r="J287" s="51"/>
      <c r="K287" s="43">
        <f>IF(A287="",0,YEAR(A287)*12+MONTH(A287))</f>
      </c>
      <c r="L287" s="43">
        <f>IF(A287="",0,DAY(A287))</f>
      </c>
      <c r="M287" s="43">
        <f>MAX(1,F287)</f>
      </c>
    </row>
    <row r="288" spans="1:13" x14ac:dyDescent="0.2">
      <c r="A288" s="50"/>
      <c r="B288" s="51"/>
      <c r="C288" s="51"/>
      <c r="D288" s="51"/>
      <c r="E288" s="52"/>
      <c r="F288" s="53"/>
      <c r="G288" s="51"/>
      <c r="H288" s="54">
        <f>IF(B288="","",IFERROR(INDEX(Zoznamy!$B$5:$B$13,MATCH(B288,Zoznamy!$A$5:$A$13,0)),"?"))</f>
      </c>
      <c r="I288" s="55">
        <f>IF(A288="","",EDATE(A288,M288-1))</f>
      </c>
      <c r="J288" s="51"/>
      <c r="K288" s="43">
        <f>IF(A288="",0,YEAR(A288)*12+MONTH(A288))</f>
      </c>
      <c r="L288" s="43">
        <f>IF(A288="",0,DAY(A288))</f>
      </c>
      <c r="M288" s="43">
        <f>MAX(1,F288)</f>
      </c>
    </row>
    <row r="289" spans="1:13" x14ac:dyDescent="0.2">
      <c r="A289" s="50"/>
      <c r="B289" s="51"/>
      <c r="C289" s="51"/>
      <c r="D289" s="51"/>
      <c r="E289" s="52"/>
      <c r="F289" s="53"/>
      <c r="G289" s="51"/>
      <c r="H289" s="54">
        <f>IF(B289="","",IFERROR(INDEX(Zoznamy!$B$5:$B$13,MATCH(B289,Zoznamy!$A$5:$A$13,0)),"?"))</f>
      </c>
      <c r="I289" s="55">
        <f>IF(A289="","",EDATE(A289,M289-1))</f>
      </c>
      <c r="J289" s="51"/>
      <c r="K289" s="43">
        <f>IF(A289="",0,YEAR(A289)*12+MONTH(A289))</f>
      </c>
      <c r="L289" s="43">
        <f>IF(A289="",0,DAY(A289))</f>
      </c>
      <c r="M289" s="43">
        <f>MAX(1,F289)</f>
      </c>
    </row>
    <row r="290" spans="1:13" x14ac:dyDescent="0.2">
      <c r="A290" s="50"/>
      <c r="B290" s="51"/>
      <c r="C290" s="51"/>
      <c r="D290" s="51"/>
      <c r="E290" s="52"/>
      <c r="F290" s="53"/>
      <c r="G290" s="51"/>
      <c r="H290" s="54">
        <f>IF(B290="","",IFERROR(INDEX(Zoznamy!$B$5:$B$13,MATCH(B290,Zoznamy!$A$5:$A$13,0)),"?"))</f>
      </c>
      <c r="I290" s="55">
        <f>IF(A290="","",EDATE(A290,M290-1))</f>
      </c>
      <c r="J290" s="51"/>
      <c r="K290" s="43">
        <f>IF(A290="",0,YEAR(A290)*12+MONTH(A290))</f>
      </c>
      <c r="L290" s="43">
        <f>IF(A290="",0,DAY(A290))</f>
      </c>
      <c r="M290" s="43">
        <f>MAX(1,F290)</f>
      </c>
    </row>
    <row r="291" spans="1:13" x14ac:dyDescent="0.2">
      <c r="A291" s="50"/>
      <c r="B291" s="51"/>
      <c r="C291" s="51"/>
      <c r="D291" s="51"/>
      <c r="E291" s="52"/>
      <c r="F291" s="53"/>
      <c r="G291" s="51"/>
      <c r="H291" s="54">
        <f>IF(B291="","",IFERROR(INDEX(Zoznamy!$B$5:$B$13,MATCH(B291,Zoznamy!$A$5:$A$13,0)),"?"))</f>
      </c>
      <c r="I291" s="55">
        <f>IF(A291="","",EDATE(A291,M291-1))</f>
      </c>
      <c r="J291" s="51"/>
      <c r="K291" s="43">
        <f>IF(A291="",0,YEAR(A291)*12+MONTH(A291))</f>
      </c>
      <c r="L291" s="43">
        <f>IF(A291="",0,DAY(A291))</f>
      </c>
      <c r="M291" s="43">
        <f>MAX(1,F291)</f>
      </c>
    </row>
    <row r="292" spans="1:13" x14ac:dyDescent="0.2">
      <c r="A292" s="50"/>
      <c r="B292" s="51"/>
      <c r="C292" s="51"/>
      <c r="D292" s="51"/>
      <c r="E292" s="52"/>
      <c r="F292" s="53"/>
      <c r="G292" s="51"/>
      <c r="H292" s="54">
        <f>IF(B292="","",IFERROR(INDEX(Zoznamy!$B$5:$B$13,MATCH(B292,Zoznamy!$A$5:$A$13,0)),"?"))</f>
      </c>
      <c r="I292" s="55">
        <f>IF(A292="","",EDATE(A292,M292-1))</f>
      </c>
      <c r="J292" s="51"/>
      <c r="K292" s="43">
        <f>IF(A292="",0,YEAR(A292)*12+MONTH(A292))</f>
      </c>
      <c r="L292" s="43">
        <f>IF(A292="",0,DAY(A292))</f>
      </c>
      <c r="M292" s="43">
        <f>MAX(1,F292)</f>
      </c>
    </row>
    <row r="293" spans="1:13" x14ac:dyDescent="0.2">
      <c r="A293" s="50"/>
      <c r="B293" s="51"/>
      <c r="C293" s="51"/>
      <c r="D293" s="51"/>
      <c r="E293" s="52"/>
      <c r="F293" s="53"/>
      <c r="G293" s="51"/>
      <c r="H293" s="54">
        <f>IF(B293="","",IFERROR(INDEX(Zoznamy!$B$5:$B$13,MATCH(B293,Zoznamy!$A$5:$A$13,0)),"?"))</f>
      </c>
      <c r="I293" s="55">
        <f>IF(A293="","",EDATE(A293,M293-1))</f>
      </c>
      <c r="J293" s="51"/>
      <c r="K293" s="43">
        <f>IF(A293="",0,YEAR(A293)*12+MONTH(A293))</f>
      </c>
      <c r="L293" s="43">
        <f>IF(A293="",0,DAY(A293))</f>
      </c>
      <c r="M293" s="43">
        <f>MAX(1,F293)</f>
      </c>
    </row>
    <row r="294" spans="1:13" x14ac:dyDescent="0.2">
      <c r="A294" s="50"/>
      <c r="B294" s="51"/>
      <c r="C294" s="51"/>
      <c r="D294" s="51"/>
      <c r="E294" s="52"/>
      <c r="F294" s="53"/>
      <c r="G294" s="51"/>
      <c r="H294" s="54">
        <f>IF(B294="","",IFERROR(INDEX(Zoznamy!$B$5:$B$13,MATCH(B294,Zoznamy!$A$5:$A$13,0)),"?"))</f>
      </c>
      <c r="I294" s="55">
        <f>IF(A294="","",EDATE(A294,M294-1))</f>
      </c>
      <c r="J294" s="51"/>
      <c r="K294" s="43">
        <f>IF(A294="",0,YEAR(A294)*12+MONTH(A294))</f>
      </c>
      <c r="L294" s="43">
        <f>IF(A294="",0,DAY(A294))</f>
      </c>
      <c r="M294" s="43">
        <f>MAX(1,F294)</f>
      </c>
    </row>
    <row r="295" spans="1:13" x14ac:dyDescent="0.2">
      <c r="A295" s="50"/>
      <c r="B295" s="51"/>
      <c r="C295" s="51"/>
      <c r="D295" s="51"/>
      <c r="E295" s="52"/>
      <c r="F295" s="53"/>
      <c r="G295" s="51"/>
      <c r="H295" s="54">
        <f>IF(B295="","",IFERROR(INDEX(Zoznamy!$B$5:$B$13,MATCH(B295,Zoznamy!$A$5:$A$13,0)),"?"))</f>
      </c>
      <c r="I295" s="55">
        <f>IF(A295="","",EDATE(A295,M295-1))</f>
      </c>
      <c r="J295" s="51"/>
      <c r="K295" s="43">
        <f>IF(A295="",0,YEAR(A295)*12+MONTH(A295))</f>
      </c>
      <c r="L295" s="43">
        <f>IF(A295="",0,DAY(A295))</f>
      </c>
      <c r="M295" s="43">
        <f>MAX(1,F295)</f>
      </c>
    </row>
    <row r="296" spans="1:13" x14ac:dyDescent="0.2">
      <c r="A296" s="50"/>
      <c r="B296" s="51"/>
      <c r="C296" s="51"/>
      <c r="D296" s="51"/>
      <c r="E296" s="52"/>
      <c r="F296" s="53"/>
      <c r="G296" s="51"/>
      <c r="H296" s="54">
        <f>IF(B296="","",IFERROR(INDEX(Zoznamy!$B$5:$B$13,MATCH(B296,Zoznamy!$A$5:$A$13,0)),"?"))</f>
      </c>
      <c r="I296" s="55">
        <f>IF(A296="","",EDATE(A296,M296-1))</f>
      </c>
      <c r="J296" s="51"/>
      <c r="K296" s="43">
        <f>IF(A296="",0,YEAR(A296)*12+MONTH(A296))</f>
      </c>
      <c r="L296" s="43">
        <f>IF(A296="",0,DAY(A296))</f>
      </c>
      <c r="M296" s="43">
        <f>MAX(1,F296)</f>
      </c>
    </row>
    <row r="297" spans="1:13" x14ac:dyDescent="0.2">
      <c r="A297" s="50"/>
      <c r="B297" s="51"/>
      <c r="C297" s="51"/>
      <c r="D297" s="51"/>
      <c r="E297" s="52"/>
      <c r="F297" s="53"/>
      <c r="G297" s="51"/>
      <c r="H297" s="54">
        <f>IF(B297="","",IFERROR(INDEX(Zoznamy!$B$5:$B$13,MATCH(B297,Zoznamy!$A$5:$A$13,0)),"?"))</f>
      </c>
      <c r="I297" s="55">
        <f>IF(A297="","",EDATE(A297,M297-1))</f>
      </c>
      <c r="J297" s="51"/>
      <c r="K297" s="43">
        <f>IF(A297="",0,YEAR(A297)*12+MONTH(A297))</f>
      </c>
      <c r="L297" s="43">
        <f>IF(A297="",0,DAY(A297))</f>
      </c>
      <c r="M297" s="43">
        <f>MAX(1,F297)</f>
      </c>
    </row>
    <row r="298" spans="1:13" x14ac:dyDescent="0.2">
      <c r="A298" s="50"/>
      <c r="B298" s="51"/>
      <c r="C298" s="51"/>
      <c r="D298" s="51"/>
      <c r="E298" s="52"/>
      <c r="F298" s="53"/>
      <c r="G298" s="51"/>
      <c r="H298" s="54">
        <f>IF(B298="","",IFERROR(INDEX(Zoznamy!$B$5:$B$13,MATCH(B298,Zoznamy!$A$5:$A$13,0)),"?"))</f>
      </c>
      <c r="I298" s="55">
        <f>IF(A298="","",EDATE(A298,M298-1))</f>
      </c>
      <c r="J298" s="51"/>
      <c r="K298" s="43">
        <f>IF(A298="",0,YEAR(A298)*12+MONTH(A298))</f>
      </c>
      <c r="L298" s="43">
        <f>IF(A298="",0,DAY(A298))</f>
      </c>
      <c r="M298" s="43">
        <f>MAX(1,F298)</f>
      </c>
    </row>
    <row r="299" spans="1:13" x14ac:dyDescent="0.2">
      <c r="A299" s="50"/>
      <c r="B299" s="51"/>
      <c r="C299" s="51"/>
      <c r="D299" s="51"/>
      <c r="E299" s="52"/>
      <c r="F299" s="53"/>
      <c r="G299" s="51"/>
      <c r="H299" s="54">
        <f>IF(B299="","",IFERROR(INDEX(Zoznamy!$B$5:$B$13,MATCH(B299,Zoznamy!$A$5:$A$13,0)),"?"))</f>
      </c>
      <c r="I299" s="55">
        <f>IF(A299="","",EDATE(A299,M299-1))</f>
      </c>
      <c r="J299" s="51"/>
      <c r="K299" s="43">
        <f>IF(A299="",0,YEAR(A299)*12+MONTH(A299))</f>
      </c>
      <c r="L299" s="43">
        <f>IF(A299="",0,DAY(A299))</f>
      </c>
      <c r="M299" s="43">
        <f>MAX(1,F299)</f>
      </c>
    </row>
    <row r="300" spans="1:13" x14ac:dyDescent="0.2">
      <c r="A300" s="50"/>
      <c r="B300" s="51"/>
      <c r="C300" s="51"/>
      <c r="D300" s="51"/>
      <c r="E300" s="52"/>
      <c r="F300" s="53"/>
      <c r="G300" s="51"/>
      <c r="H300" s="54">
        <f>IF(B300="","",IFERROR(INDEX(Zoznamy!$B$5:$B$13,MATCH(B300,Zoznamy!$A$5:$A$13,0)),"?"))</f>
      </c>
      <c r="I300" s="55">
        <f>IF(A300="","",EDATE(A300,M300-1))</f>
      </c>
      <c r="J300" s="51"/>
      <c r="K300" s="43">
        <f>IF(A300="",0,YEAR(A300)*12+MONTH(A300))</f>
      </c>
      <c r="L300" s="43">
        <f>IF(A300="",0,DAY(A300))</f>
      </c>
      <c r="M300" s="43">
        <f>MAX(1,F300)</f>
      </c>
    </row>
    <row r="301" spans="1:13" x14ac:dyDescent="0.2">
      <c r="A301" s="50"/>
      <c r="B301" s="51"/>
      <c r="C301" s="51"/>
      <c r="D301" s="51"/>
      <c r="E301" s="52"/>
      <c r="F301" s="53"/>
      <c r="G301" s="51"/>
      <c r="H301" s="54">
        <f>IF(B301="","",IFERROR(INDEX(Zoznamy!$B$5:$B$13,MATCH(B301,Zoznamy!$A$5:$A$13,0)),"?"))</f>
      </c>
      <c r="I301" s="55">
        <f>IF(A301="","",EDATE(A301,M301-1))</f>
      </c>
      <c r="J301" s="51"/>
      <c r="K301" s="43">
        <f>IF(A301="",0,YEAR(A301)*12+MONTH(A301))</f>
      </c>
      <c r="L301" s="43">
        <f>IF(A301="",0,DAY(A301))</f>
      </c>
      <c r="M301" s="43">
        <f>MAX(1,F301)</f>
      </c>
    </row>
    <row r="302" spans="1:13" x14ac:dyDescent="0.2">
      <c r="A302" s="50"/>
      <c r="B302" s="51"/>
      <c r="C302" s="51"/>
      <c r="D302" s="51"/>
      <c r="E302" s="52"/>
      <c r="F302" s="53"/>
      <c r="G302" s="51"/>
      <c r="H302" s="54">
        <f>IF(B302="","",IFERROR(INDEX(Zoznamy!$B$5:$B$13,MATCH(B302,Zoznamy!$A$5:$A$13,0)),"?"))</f>
      </c>
      <c r="I302" s="55">
        <f>IF(A302="","",EDATE(A302,M302-1))</f>
      </c>
      <c r="J302" s="51"/>
      <c r="K302" s="43">
        <f>IF(A302="",0,YEAR(A302)*12+MONTH(A302))</f>
      </c>
      <c r="L302" s="43">
        <f>IF(A302="",0,DAY(A302))</f>
      </c>
      <c r="M302" s="43">
        <f>MAX(1,F302)</f>
      </c>
    </row>
    <row r="303" spans="1:13" x14ac:dyDescent="0.2">
      <c r="A303" s="50"/>
      <c r="B303" s="51"/>
      <c r="C303" s="51"/>
      <c r="D303" s="51"/>
      <c r="E303" s="52"/>
      <c r="F303" s="53"/>
      <c r="G303" s="51"/>
      <c r="H303" s="54">
        <f>IF(B303="","",IFERROR(INDEX(Zoznamy!$B$5:$B$13,MATCH(B303,Zoznamy!$A$5:$A$13,0)),"?"))</f>
      </c>
      <c r="I303" s="55">
        <f>IF(A303="","",EDATE(A303,M303-1))</f>
      </c>
      <c r="J303" s="51"/>
      <c r="K303" s="43">
        <f>IF(A303="",0,YEAR(A303)*12+MONTH(A303))</f>
      </c>
      <c r="L303" s="43">
        <f>IF(A303="",0,DAY(A303))</f>
      </c>
      <c r="M303" s="43">
        <f>MAX(1,F303)</f>
      </c>
    </row>
    <row r="304" spans="1:13" x14ac:dyDescent="0.2">
      <c r="A304" s="50"/>
      <c r="B304" s="51"/>
      <c r="C304" s="51"/>
      <c r="D304" s="51"/>
      <c r="E304" s="52"/>
      <c r="F304" s="53"/>
      <c r="G304" s="51"/>
      <c r="H304" s="54">
        <f>IF(B304="","",IFERROR(INDEX(Zoznamy!$B$5:$B$13,MATCH(B304,Zoznamy!$A$5:$A$13,0)),"?"))</f>
      </c>
      <c r="I304" s="55">
        <f>IF(A304="","",EDATE(A304,M304-1))</f>
      </c>
      <c r="J304" s="51"/>
      <c r="K304" s="43">
        <f>IF(A304="",0,YEAR(A304)*12+MONTH(A304))</f>
      </c>
      <c r="L304" s="43">
        <f>IF(A304="",0,DAY(A304))</f>
      </c>
      <c r="M304" s="43">
        <f>MAX(1,F304)</f>
      </c>
    </row>
    <row r="305" spans="1:13" x14ac:dyDescent="0.2">
      <c r="A305" s="50"/>
      <c r="B305" s="51"/>
      <c r="C305" s="51"/>
      <c r="D305" s="51"/>
      <c r="E305" s="52"/>
      <c r="F305" s="53"/>
      <c r="G305" s="51"/>
      <c r="H305" s="54">
        <f>IF(B305="","",IFERROR(INDEX(Zoznamy!$B$5:$B$13,MATCH(B305,Zoznamy!$A$5:$A$13,0)),"?"))</f>
      </c>
      <c r="I305" s="55">
        <f>IF(A305="","",EDATE(A305,M305-1))</f>
      </c>
      <c r="J305" s="51"/>
      <c r="K305" s="43">
        <f>IF(A305="",0,YEAR(A305)*12+MONTH(A305))</f>
      </c>
      <c r="L305" s="43">
        <f>IF(A305="",0,DAY(A305))</f>
      </c>
      <c r="M305" s="43">
        <f>MAX(1,F305)</f>
      </c>
    </row>
    <row r="306" spans="1:13" x14ac:dyDescent="0.2">
      <c r="A306" s="50"/>
      <c r="B306" s="51"/>
      <c r="C306" s="51"/>
      <c r="D306" s="51"/>
      <c r="E306" s="52"/>
      <c r="F306" s="53"/>
      <c r="G306" s="51"/>
      <c r="H306" s="54">
        <f>IF(B306="","",IFERROR(INDEX(Zoznamy!$B$5:$B$13,MATCH(B306,Zoznamy!$A$5:$A$13,0)),"?"))</f>
      </c>
      <c r="I306" s="55">
        <f>IF(A306="","",EDATE(A306,M306-1))</f>
      </c>
      <c r="J306" s="51"/>
      <c r="K306" s="43">
        <f>IF(A306="",0,YEAR(A306)*12+MONTH(A306))</f>
      </c>
      <c r="L306" s="43">
        <f>IF(A306="",0,DAY(A306))</f>
      </c>
      <c r="M306" s="43">
        <f>MAX(1,F306)</f>
      </c>
    </row>
    <row r="307" spans="1:13" x14ac:dyDescent="0.2">
      <c r="A307" s="50"/>
      <c r="B307" s="51"/>
      <c r="C307" s="51"/>
      <c r="D307" s="51"/>
      <c r="E307" s="52"/>
      <c r="F307" s="53"/>
      <c r="G307" s="51"/>
      <c r="H307" s="54">
        <f>IF(B307="","",IFERROR(INDEX(Zoznamy!$B$5:$B$13,MATCH(B307,Zoznamy!$A$5:$A$13,0)),"?"))</f>
      </c>
      <c r="I307" s="55">
        <f>IF(A307="","",EDATE(A307,M307-1))</f>
      </c>
      <c r="J307" s="51"/>
      <c r="K307" s="43">
        <f>IF(A307="",0,YEAR(A307)*12+MONTH(A307))</f>
      </c>
      <c r="L307" s="43">
        <f>IF(A307="",0,DAY(A307))</f>
      </c>
      <c r="M307" s="43">
        <f>MAX(1,F307)</f>
      </c>
    </row>
    <row r="308" spans="1:13" x14ac:dyDescent="0.2">
      <c r="A308" s="50"/>
      <c r="B308" s="51"/>
      <c r="C308" s="51"/>
      <c r="D308" s="51"/>
      <c r="E308" s="52"/>
      <c r="F308" s="53"/>
      <c r="G308" s="51"/>
      <c r="H308" s="54">
        <f>IF(B308="","",IFERROR(INDEX(Zoznamy!$B$5:$B$13,MATCH(B308,Zoznamy!$A$5:$A$13,0)),"?"))</f>
      </c>
      <c r="I308" s="55">
        <f>IF(A308="","",EDATE(A308,M308-1))</f>
      </c>
      <c r="J308" s="51"/>
      <c r="K308" s="43">
        <f>IF(A308="",0,YEAR(A308)*12+MONTH(A308))</f>
      </c>
      <c r="L308" s="43">
        <f>IF(A308="",0,DAY(A308))</f>
      </c>
      <c r="M308" s="43">
        <f>MAX(1,F308)</f>
      </c>
    </row>
    <row r="309" spans="1:13" x14ac:dyDescent="0.2">
      <c r="A309" s="50"/>
      <c r="B309" s="51"/>
      <c r="C309" s="51"/>
      <c r="D309" s="51"/>
      <c r="E309" s="52"/>
      <c r="F309" s="53"/>
      <c r="G309" s="51"/>
      <c r="H309" s="54">
        <f>IF(B309="","",IFERROR(INDEX(Zoznamy!$B$5:$B$13,MATCH(B309,Zoznamy!$A$5:$A$13,0)),"?"))</f>
      </c>
      <c r="I309" s="55">
        <f>IF(A309="","",EDATE(A309,M309-1))</f>
      </c>
      <c r="J309" s="51"/>
      <c r="K309" s="43">
        <f>IF(A309="",0,YEAR(A309)*12+MONTH(A309))</f>
      </c>
      <c r="L309" s="43">
        <f>IF(A309="",0,DAY(A309))</f>
      </c>
      <c r="M309" s="43">
        <f>MAX(1,F309)</f>
      </c>
    </row>
    <row r="310" spans="1:13" x14ac:dyDescent="0.2">
      <c r="A310" s="50"/>
      <c r="B310" s="51"/>
      <c r="C310" s="51"/>
      <c r="D310" s="51"/>
      <c r="E310" s="52"/>
      <c r="F310" s="53"/>
      <c r="G310" s="51"/>
      <c r="H310" s="54">
        <f>IF(B310="","",IFERROR(INDEX(Zoznamy!$B$5:$B$13,MATCH(B310,Zoznamy!$A$5:$A$13,0)),"?"))</f>
      </c>
      <c r="I310" s="55">
        <f>IF(A310="","",EDATE(A310,M310-1))</f>
      </c>
      <c r="J310" s="51"/>
      <c r="K310" s="43">
        <f>IF(A310="",0,YEAR(A310)*12+MONTH(A310))</f>
      </c>
      <c r="L310" s="43">
        <f>IF(A310="",0,DAY(A310))</f>
      </c>
      <c r="M310" s="43">
        <f>MAX(1,F310)</f>
      </c>
    </row>
    <row r="311" spans="1:13" x14ac:dyDescent="0.2">
      <c r="A311" s="50"/>
      <c r="B311" s="51"/>
      <c r="C311" s="51"/>
      <c r="D311" s="51"/>
      <c r="E311" s="52"/>
      <c r="F311" s="53"/>
      <c r="G311" s="51"/>
      <c r="H311" s="54">
        <f>IF(B311="","",IFERROR(INDEX(Zoznamy!$B$5:$B$13,MATCH(B311,Zoznamy!$A$5:$A$13,0)),"?"))</f>
      </c>
      <c r="I311" s="55">
        <f>IF(A311="","",EDATE(A311,M311-1))</f>
      </c>
      <c r="J311" s="51"/>
      <c r="K311" s="43">
        <f>IF(A311="",0,YEAR(A311)*12+MONTH(A311))</f>
      </c>
      <c r="L311" s="43">
        <f>IF(A311="",0,DAY(A311))</f>
      </c>
      <c r="M311" s="43">
        <f>MAX(1,F311)</f>
      </c>
    </row>
    <row r="312" spans="1:13" x14ac:dyDescent="0.2">
      <c r="A312" s="50"/>
      <c r="B312" s="51"/>
      <c r="C312" s="51"/>
      <c r="D312" s="51"/>
      <c r="E312" s="52"/>
      <c r="F312" s="53"/>
      <c r="G312" s="51"/>
      <c r="H312" s="54">
        <f>IF(B312="","",IFERROR(INDEX(Zoznamy!$B$5:$B$13,MATCH(B312,Zoznamy!$A$5:$A$13,0)),"?"))</f>
      </c>
      <c r="I312" s="55">
        <f>IF(A312="","",EDATE(A312,M312-1))</f>
      </c>
      <c r="J312" s="51"/>
      <c r="K312" s="43">
        <f>IF(A312="",0,YEAR(A312)*12+MONTH(A312))</f>
      </c>
      <c r="L312" s="43">
        <f>IF(A312="",0,DAY(A312))</f>
      </c>
      <c r="M312" s="43">
        <f>MAX(1,F312)</f>
      </c>
    </row>
    <row r="313" spans="1:13" x14ac:dyDescent="0.2">
      <c r="A313" s="50"/>
      <c r="B313" s="51"/>
      <c r="C313" s="51"/>
      <c r="D313" s="51"/>
      <c r="E313" s="52"/>
      <c r="F313" s="53"/>
      <c r="G313" s="51"/>
      <c r="H313" s="54">
        <f>IF(B313="","",IFERROR(INDEX(Zoznamy!$B$5:$B$13,MATCH(B313,Zoznamy!$A$5:$A$13,0)),"?"))</f>
      </c>
      <c r="I313" s="55">
        <f>IF(A313="","",EDATE(A313,M313-1))</f>
      </c>
      <c r="J313" s="51"/>
      <c r="K313" s="43">
        <f>IF(A313="",0,YEAR(A313)*12+MONTH(A313))</f>
      </c>
      <c r="L313" s="43">
        <f>IF(A313="",0,DAY(A313))</f>
      </c>
      <c r="M313" s="43">
        <f>MAX(1,F313)</f>
      </c>
    </row>
    <row r="314" spans="1:13" x14ac:dyDescent="0.2">
      <c r="A314" s="50"/>
      <c r="B314" s="51"/>
      <c r="C314" s="51"/>
      <c r="D314" s="51"/>
      <c r="E314" s="52"/>
      <c r="F314" s="53"/>
      <c r="G314" s="51"/>
      <c r="H314" s="54">
        <f>IF(B314="","",IFERROR(INDEX(Zoznamy!$B$5:$B$13,MATCH(B314,Zoznamy!$A$5:$A$13,0)),"?"))</f>
      </c>
      <c r="I314" s="55">
        <f>IF(A314="","",EDATE(A314,M314-1))</f>
      </c>
      <c r="J314" s="51"/>
      <c r="K314" s="43">
        <f>IF(A314="",0,YEAR(A314)*12+MONTH(A314))</f>
      </c>
      <c r="L314" s="43">
        <f>IF(A314="",0,DAY(A314))</f>
      </c>
      <c r="M314" s="43">
        <f>MAX(1,F314)</f>
      </c>
    </row>
    <row r="315" spans="1:13" x14ac:dyDescent="0.2">
      <c r="A315" s="50"/>
      <c r="B315" s="51"/>
      <c r="C315" s="51"/>
      <c r="D315" s="51"/>
      <c r="E315" s="52"/>
      <c r="F315" s="53"/>
      <c r="G315" s="51"/>
      <c r="H315" s="54">
        <f>IF(B315="","",IFERROR(INDEX(Zoznamy!$B$5:$B$13,MATCH(B315,Zoznamy!$A$5:$A$13,0)),"?"))</f>
      </c>
      <c r="I315" s="55">
        <f>IF(A315="","",EDATE(A315,M315-1))</f>
      </c>
      <c r="J315" s="51"/>
      <c r="K315" s="43">
        <f>IF(A315="",0,YEAR(A315)*12+MONTH(A315))</f>
      </c>
      <c r="L315" s="43">
        <f>IF(A315="",0,DAY(A315))</f>
      </c>
      <c r="M315" s="43">
        <f>MAX(1,F315)</f>
      </c>
    </row>
    <row r="316" spans="1:13" x14ac:dyDescent="0.2">
      <c r="A316" s="50"/>
      <c r="B316" s="51"/>
      <c r="C316" s="51"/>
      <c r="D316" s="51"/>
      <c r="E316" s="52"/>
      <c r="F316" s="53"/>
      <c r="G316" s="51"/>
      <c r="H316" s="54">
        <f>IF(B316="","",IFERROR(INDEX(Zoznamy!$B$5:$B$13,MATCH(B316,Zoznamy!$A$5:$A$13,0)),"?"))</f>
      </c>
      <c r="I316" s="55">
        <f>IF(A316="","",EDATE(A316,M316-1))</f>
      </c>
      <c r="J316" s="51"/>
      <c r="K316" s="43">
        <f>IF(A316="",0,YEAR(A316)*12+MONTH(A316))</f>
      </c>
      <c r="L316" s="43">
        <f>IF(A316="",0,DAY(A316))</f>
      </c>
      <c r="M316" s="43">
        <f>MAX(1,F316)</f>
      </c>
    </row>
    <row r="317" spans="1:13" x14ac:dyDescent="0.2">
      <c r="A317" s="50"/>
      <c r="B317" s="51"/>
      <c r="C317" s="51"/>
      <c r="D317" s="51"/>
      <c r="E317" s="52"/>
      <c r="F317" s="53"/>
      <c r="G317" s="51"/>
      <c r="H317" s="54">
        <f>IF(B317="","",IFERROR(INDEX(Zoznamy!$B$5:$B$13,MATCH(B317,Zoznamy!$A$5:$A$13,0)),"?"))</f>
      </c>
      <c r="I317" s="55">
        <f>IF(A317="","",EDATE(A317,M317-1))</f>
      </c>
      <c r="J317" s="51"/>
      <c r="K317" s="43">
        <f>IF(A317="",0,YEAR(A317)*12+MONTH(A317))</f>
      </c>
      <c r="L317" s="43">
        <f>IF(A317="",0,DAY(A317))</f>
      </c>
      <c r="M317" s="43">
        <f>MAX(1,F317)</f>
      </c>
    </row>
    <row r="318" spans="1:13" x14ac:dyDescent="0.2">
      <c r="A318" s="50"/>
      <c r="B318" s="51"/>
      <c r="C318" s="51"/>
      <c r="D318" s="51"/>
      <c r="E318" s="52"/>
      <c r="F318" s="53"/>
      <c r="G318" s="51"/>
      <c r="H318" s="54">
        <f>IF(B318="","",IFERROR(INDEX(Zoznamy!$B$5:$B$13,MATCH(B318,Zoznamy!$A$5:$A$13,0)),"?"))</f>
      </c>
      <c r="I318" s="55">
        <f>IF(A318="","",EDATE(A318,M318-1))</f>
      </c>
      <c r="J318" s="51"/>
      <c r="K318" s="43">
        <f>IF(A318="",0,YEAR(A318)*12+MONTH(A318))</f>
      </c>
      <c r="L318" s="43">
        <f>IF(A318="",0,DAY(A318))</f>
      </c>
      <c r="M318" s="43">
        <f>MAX(1,F318)</f>
      </c>
    </row>
    <row r="319" spans="1:13" x14ac:dyDescent="0.2">
      <c r="A319" s="50"/>
      <c r="B319" s="51"/>
      <c r="C319" s="51"/>
      <c r="D319" s="51"/>
      <c r="E319" s="52"/>
      <c r="F319" s="53"/>
      <c r="G319" s="51"/>
      <c r="H319" s="54">
        <f>IF(B319="","",IFERROR(INDEX(Zoznamy!$B$5:$B$13,MATCH(B319,Zoznamy!$A$5:$A$13,0)),"?"))</f>
      </c>
      <c r="I319" s="55">
        <f>IF(A319="","",EDATE(A319,M319-1))</f>
      </c>
      <c r="J319" s="51"/>
      <c r="K319" s="43">
        <f>IF(A319="",0,YEAR(A319)*12+MONTH(A319))</f>
      </c>
      <c r="L319" s="43">
        <f>IF(A319="",0,DAY(A319))</f>
      </c>
      <c r="M319" s="43">
        <f>MAX(1,F319)</f>
      </c>
    </row>
    <row r="320" spans="1:13" x14ac:dyDescent="0.2">
      <c r="A320" s="50"/>
      <c r="B320" s="51"/>
      <c r="C320" s="51"/>
      <c r="D320" s="51"/>
      <c r="E320" s="52"/>
      <c r="F320" s="53"/>
      <c r="G320" s="51"/>
      <c r="H320" s="54">
        <f>IF(B320="","",IFERROR(INDEX(Zoznamy!$B$5:$B$13,MATCH(B320,Zoznamy!$A$5:$A$13,0)),"?"))</f>
      </c>
      <c r="I320" s="55">
        <f>IF(A320="","",EDATE(A320,M320-1))</f>
      </c>
      <c r="J320" s="51"/>
      <c r="K320" s="43">
        <f>IF(A320="",0,YEAR(A320)*12+MONTH(A320))</f>
      </c>
      <c r="L320" s="43">
        <f>IF(A320="",0,DAY(A320))</f>
      </c>
      <c r="M320" s="43">
        <f>MAX(1,F320)</f>
      </c>
    </row>
    <row r="321" spans="1:13" x14ac:dyDescent="0.2">
      <c r="A321" s="50"/>
      <c r="B321" s="51"/>
      <c r="C321" s="51"/>
      <c r="D321" s="51"/>
      <c r="E321" s="52"/>
      <c r="F321" s="53"/>
      <c r="G321" s="51"/>
      <c r="H321" s="54">
        <f>IF(B321="","",IFERROR(INDEX(Zoznamy!$B$5:$B$13,MATCH(B321,Zoznamy!$A$5:$A$13,0)),"?"))</f>
      </c>
      <c r="I321" s="55">
        <f>IF(A321="","",EDATE(A321,M321-1))</f>
      </c>
      <c r="J321" s="51"/>
      <c r="K321" s="43">
        <f>IF(A321="",0,YEAR(A321)*12+MONTH(A321))</f>
      </c>
      <c r="L321" s="43">
        <f>IF(A321="",0,DAY(A321))</f>
      </c>
      <c r="M321" s="43">
        <f>MAX(1,F321)</f>
      </c>
    </row>
    <row r="322" spans="1:13" x14ac:dyDescent="0.2">
      <c r="A322" s="50"/>
      <c r="B322" s="51"/>
      <c r="C322" s="51"/>
      <c r="D322" s="51"/>
      <c r="E322" s="52"/>
      <c r="F322" s="53"/>
      <c r="G322" s="51"/>
      <c r="H322" s="54">
        <f>IF(B322="","",IFERROR(INDEX(Zoznamy!$B$5:$B$13,MATCH(B322,Zoznamy!$A$5:$A$13,0)),"?"))</f>
      </c>
      <c r="I322" s="55">
        <f>IF(A322="","",EDATE(A322,M322-1))</f>
      </c>
      <c r="J322" s="51"/>
      <c r="K322" s="43">
        <f>IF(A322="",0,YEAR(A322)*12+MONTH(A322))</f>
      </c>
      <c r="L322" s="43">
        <f>IF(A322="",0,DAY(A322))</f>
      </c>
      <c r="M322" s="43">
        <f>MAX(1,F322)</f>
      </c>
    </row>
    <row r="323" spans="1:13" x14ac:dyDescent="0.2">
      <c r="A323" s="50"/>
      <c r="B323" s="51"/>
      <c r="C323" s="51"/>
      <c r="D323" s="51"/>
      <c r="E323" s="52"/>
      <c r="F323" s="53"/>
      <c r="G323" s="51"/>
      <c r="H323" s="54">
        <f>IF(B323="","",IFERROR(INDEX(Zoznamy!$B$5:$B$13,MATCH(B323,Zoznamy!$A$5:$A$13,0)),"?"))</f>
      </c>
      <c r="I323" s="55">
        <f>IF(A323="","",EDATE(A323,M323-1))</f>
      </c>
      <c r="J323" s="51"/>
      <c r="K323" s="43">
        <f>IF(A323="",0,YEAR(A323)*12+MONTH(A323))</f>
      </c>
      <c r="L323" s="43">
        <f>IF(A323="",0,DAY(A323))</f>
      </c>
      <c r="M323" s="43">
        <f>MAX(1,F323)</f>
      </c>
    </row>
    <row r="324" spans="1:13" x14ac:dyDescent="0.2">
      <c r="A324" s="50"/>
      <c r="B324" s="51"/>
      <c r="C324" s="51"/>
      <c r="D324" s="51"/>
      <c r="E324" s="52"/>
      <c r="F324" s="53"/>
      <c r="G324" s="51"/>
      <c r="H324" s="54">
        <f>IF(B324="","",IFERROR(INDEX(Zoznamy!$B$5:$B$13,MATCH(B324,Zoznamy!$A$5:$A$13,0)),"?"))</f>
      </c>
      <c r="I324" s="55">
        <f>IF(A324="","",EDATE(A324,M324-1))</f>
      </c>
      <c r="J324" s="51"/>
      <c r="K324" s="43">
        <f>IF(A324="",0,YEAR(A324)*12+MONTH(A324))</f>
      </c>
      <c r="L324" s="43">
        <f>IF(A324="",0,DAY(A324))</f>
      </c>
      <c r="M324" s="43">
        <f>MAX(1,F324)</f>
      </c>
    </row>
    <row r="325" spans="1:13" x14ac:dyDescent="0.2">
      <c r="A325" s="50"/>
      <c r="B325" s="51"/>
      <c r="C325" s="51"/>
      <c r="D325" s="51"/>
      <c r="E325" s="52"/>
      <c r="F325" s="53"/>
      <c r="G325" s="51"/>
      <c r="H325" s="54">
        <f>IF(B325="","",IFERROR(INDEX(Zoznamy!$B$5:$B$13,MATCH(B325,Zoznamy!$A$5:$A$13,0)),"?"))</f>
      </c>
      <c r="I325" s="55">
        <f>IF(A325="","",EDATE(A325,M325-1))</f>
      </c>
      <c r="J325" s="51"/>
      <c r="K325" s="43">
        <f>IF(A325="",0,YEAR(A325)*12+MONTH(A325))</f>
      </c>
      <c r="L325" s="43">
        <f>IF(A325="",0,DAY(A325))</f>
      </c>
      <c r="M325" s="43">
        <f>MAX(1,F325)</f>
      </c>
    </row>
    <row r="326" spans="1:13" x14ac:dyDescent="0.2">
      <c r="A326" s="50"/>
      <c r="B326" s="51"/>
      <c r="C326" s="51"/>
      <c r="D326" s="51"/>
      <c r="E326" s="52"/>
      <c r="F326" s="53"/>
      <c r="G326" s="51"/>
      <c r="H326" s="54">
        <f>IF(B326="","",IFERROR(INDEX(Zoznamy!$B$5:$B$13,MATCH(B326,Zoznamy!$A$5:$A$13,0)),"?"))</f>
      </c>
      <c r="I326" s="55">
        <f>IF(A326="","",EDATE(A326,M326-1))</f>
      </c>
      <c r="J326" s="51"/>
      <c r="K326" s="43">
        <f>IF(A326="",0,YEAR(A326)*12+MONTH(A326))</f>
      </c>
      <c r="L326" s="43">
        <f>IF(A326="",0,DAY(A326))</f>
      </c>
      <c r="M326" s="43">
        <f>MAX(1,F326)</f>
      </c>
    </row>
    <row r="327" spans="1:13" x14ac:dyDescent="0.2">
      <c r="A327" s="50"/>
      <c r="B327" s="51"/>
      <c r="C327" s="51"/>
      <c r="D327" s="51"/>
      <c r="E327" s="52"/>
      <c r="F327" s="53"/>
      <c r="G327" s="51"/>
      <c r="H327" s="54">
        <f>IF(B327="","",IFERROR(INDEX(Zoznamy!$B$5:$B$13,MATCH(B327,Zoznamy!$A$5:$A$13,0)),"?"))</f>
      </c>
      <c r="I327" s="55">
        <f>IF(A327="","",EDATE(A327,M327-1))</f>
      </c>
      <c r="J327" s="51"/>
      <c r="K327" s="43">
        <f>IF(A327="",0,YEAR(A327)*12+MONTH(A327))</f>
      </c>
      <c r="L327" s="43">
        <f>IF(A327="",0,DAY(A327))</f>
      </c>
      <c r="M327" s="43">
        <f>MAX(1,F327)</f>
      </c>
    </row>
    <row r="328" spans="1:13" x14ac:dyDescent="0.2">
      <c r="A328" s="50"/>
      <c r="B328" s="51"/>
      <c r="C328" s="51"/>
      <c r="D328" s="51"/>
      <c r="E328" s="52"/>
      <c r="F328" s="53"/>
      <c r="G328" s="51"/>
      <c r="H328" s="54">
        <f>IF(B328="","",IFERROR(INDEX(Zoznamy!$B$5:$B$13,MATCH(B328,Zoznamy!$A$5:$A$13,0)),"?"))</f>
      </c>
      <c r="I328" s="55">
        <f>IF(A328="","",EDATE(A328,M328-1))</f>
      </c>
      <c r="J328" s="51"/>
      <c r="K328" s="43">
        <f>IF(A328="",0,YEAR(A328)*12+MONTH(A328))</f>
      </c>
      <c r="L328" s="43">
        <f>IF(A328="",0,DAY(A328))</f>
      </c>
      <c r="M328" s="43">
        <f>MAX(1,F328)</f>
      </c>
    </row>
    <row r="329" spans="1:13" x14ac:dyDescent="0.2">
      <c r="A329" s="50"/>
      <c r="B329" s="51"/>
      <c r="C329" s="51"/>
      <c r="D329" s="51"/>
      <c r="E329" s="52"/>
      <c r="F329" s="53"/>
      <c r="G329" s="51"/>
      <c r="H329" s="54">
        <f>IF(B329="","",IFERROR(INDEX(Zoznamy!$B$5:$B$13,MATCH(B329,Zoznamy!$A$5:$A$13,0)),"?"))</f>
      </c>
      <c r="I329" s="55">
        <f>IF(A329="","",EDATE(A329,M329-1))</f>
      </c>
      <c r="J329" s="51"/>
      <c r="K329" s="43">
        <f>IF(A329="",0,YEAR(A329)*12+MONTH(A329))</f>
      </c>
      <c r="L329" s="43">
        <f>IF(A329="",0,DAY(A329))</f>
      </c>
      <c r="M329" s="43">
        <f>MAX(1,F329)</f>
      </c>
    </row>
    <row r="330" spans="1:13" x14ac:dyDescent="0.2">
      <c r="A330" s="50"/>
      <c r="B330" s="51"/>
      <c r="C330" s="51"/>
      <c r="D330" s="51"/>
      <c r="E330" s="52"/>
      <c r="F330" s="53"/>
      <c r="G330" s="51"/>
      <c r="H330" s="54">
        <f>IF(B330="","",IFERROR(INDEX(Zoznamy!$B$5:$B$13,MATCH(B330,Zoznamy!$A$5:$A$13,0)),"?"))</f>
      </c>
      <c r="I330" s="55">
        <f>IF(A330="","",EDATE(A330,M330-1))</f>
      </c>
      <c r="J330" s="51"/>
      <c r="K330" s="43">
        <f>IF(A330="",0,YEAR(A330)*12+MONTH(A330))</f>
      </c>
      <c r="L330" s="43">
        <f>IF(A330="",0,DAY(A330))</f>
      </c>
      <c r="M330" s="43">
        <f>MAX(1,F330)</f>
      </c>
    </row>
    <row r="331" spans="1:13" x14ac:dyDescent="0.2">
      <c r="A331" s="50"/>
      <c r="B331" s="51"/>
      <c r="C331" s="51"/>
      <c r="D331" s="51"/>
      <c r="E331" s="52"/>
      <c r="F331" s="53"/>
      <c r="G331" s="51"/>
      <c r="H331" s="54">
        <f>IF(B331="","",IFERROR(INDEX(Zoznamy!$B$5:$B$13,MATCH(B331,Zoznamy!$A$5:$A$13,0)),"?"))</f>
      </c>
      <c r="I331" s="55">
        <f>IF(A331="","",EDATE(A331,M331-1))</f>
      </c>
      <c r="J331" s="51"/>
      <c r="K331" s="43">
        <f>IF(A331="",0,YEAR(A331)*12+MONTH(A331))</f>
      </c>
      <c r="L331" s="43">
        <f>IF(A331="",0,DAY(A331))</f>
      </c>
      <c r="M331" s="43">
        <f>MAX(1,F331)</f>
      </c>
    </row>
    <row r="332" spans="1:13" x14ac:dyDescent="0.2">
      <c r="A332" s="50"/>
      <c r="B332" s="51"/>
      <c r="C332" s="51"/>
      <c r="D332" s="51"/>
      <c r="E332" s="52"/>
      <c r="F332" s="53"/>
      <c r="G332" s="51"/>
      <c r="H332" s="54">
        <f>IF(B332="","",IFERROR(INDEX(Zoznamy!$B$5:$B$13,MATCH(B332,Zoznamy!$A$5:$A$13,0)),"?"))</f>
      </c>
      <c r="I332" s="55">
        <f>IF(A332="","",EDATE(A332,M332-1))</f>
      </c>
      <c r="J332" s="51"/>
      <c r="K332" s="43">
        <f>IF(A332="",0,YEAR(A332)*12+MONTH(A332))</f>
      </c>
      <c r="L332" s="43">
        <f>IF(A332="",0,DAY(A332))</f>
      </c>
      <c r="M332" s="43">
        <f>MAX(1,F332)</f>
      </c>
    </row>
    <row r="333" spans="1:13" x14ac:dyDescent="0.2">
      <c r="A333" s="50"/>
      <c r="B333" s="51"/>
      <c r="C333" s="51"/>
      <c r="D333" s="51"/>
      <c r="E333" s="52"/>
      <c r="F333" s="53"/>
      <c r="G333" s="51"/>
      <c r="H333" s="54">
        <f>IF(B333="","",IFERROR(INDEX(Zoznamy!$B$5:$B$13,MATCH(B333,Zoznamy!$A$5:$A$13,0)),"?"))</f>
      </c>
      <c r="I333" s="55">
        <f>IF(A333="","",EDATE(A333,M333-1))</f>
      </c>
      <c r="J333" s="51"/>
      <c r="K333" s="43">
        <f>IF(A333="",0,YEAR(A333)*12+MONTH(A333))</f>
      </c>
      <c r="L333" s="43">
        <f>IF(A333="",0,DAY(A333))</f>
      </c>
      <c r="M333" s="43">
        <f>MAX(1,F333)</f>
      </c>
    </row>
    <row r="334" spans="1:13" x14ac:dyDescent="0.2">
      <c r="A334" s="50"/>
      <c r="B334" s="51"/>
      <c r="C334" s="51"/>
      <c r="D334" s="51"/>
      <c r="E334" s="52"/>
      <c r="F334" s="53"/>
      <c r="G334" s="51"/>
      <c r="H334" s="54">
        <f>IF(B334="","",IFERROR(INDEX(Zoznamy!$B$5:$B$13,MATCH(B334,Zoznamy!$A$5:$A$13,0)),"?"))</f>
      </c>
      <c r="I334" s="55">
        <f>IF(A334="","",EDATE(A334,M334-1))</f>
      </c>
      <c r="J334" s="51"/>
      <c r="K334" s="43">
        <f>IF(A334="",0,YEAR(A334)*12+MONTH(A334))</f>
      </c>
      <c r="L334" s="43">
        <f>IF(A334="",0,DAY(A334))</f>
      </c>
      <c r="M334" s="43">
        <f>MAX(1,F334)</f>
      </c>
    </row>
    <row r="335" spans="1:13" x14ac:dyDescent="0.2">
      <c r="A335" s="50"/>
      <c r="B335" s="51"/>
      <c r="C335" s="51"/>
      <c r="D335" s="51"/>
      <c r="E335" s="52"/>
      <c r="F335" s="53"/>
      <c r="G335" s="51"/>
      <c r="H335" s="54">
        <f>IF(B335="","",IFERROR(INDEX(Zoznamy!$B$5:$B$13,MATCH(B335,Zoznamy!$A$5:$A$13,0)),"?"))</f>
      </c>
      <c r="I335" s="55">
        <f>IF(A335="","",EDATE(A335,M335-1))</f>
      </c>
      <c r="J335" s="51"/>
      <c r="K335" s="43">
        <f>IF(A335="",0,YEAR(A335)*12+MONTH(A335))</f>
      </c>
      <c r="L335" s="43">
        <f>IF(A335="",0,DAY(A335))</f>
      </c>
      <c r="M335" s="43">
        <f>MAX(1,F335)</f>
      </c>
    </row>
    <row r="336" spans="1:13" x14ac:dyDescent="0.2">
      <c r="A336" s="50"/>
      <c r="B336" s="51"/>
      <c r="C336" s="51"/>
      <c r="D336" s="51"/>
      <c r="E336" s="52"/>
      <c r="F336" s="53"/>
      <c r="G336" s="51"/>
      <c r="H336" s="54">
        <f>IF(B336="","",IFERROR(INDEX(Zoznamy!$B$5:$B$13,MATCH(B336,Zoznamy!$A$5:$A$13,0)),"?"))</f>
      </c>
      <c r="I336" s="55">
        <f>IF(A336="","",EDATE(A336,M336-1))</f>
      </c>
      <c r="J336" s="51"/>
      <c r="K336" s="43">
        <f>IF(A336="",0,YEAR(A336)*12+MONTH(A336))</f>
      </c>
      <c r="L336" s="43">
        <f>IF(A336="",0,DAY(A336))</f>
      </c>
      <c r="M336" s="43">
        <f>MAX(1,F336)</f>
      </c>
    </row>
    <row r="337" spans="1:13" x14ac:dyDescent="0.2">
      <c r="A337" s="50"/>
      <c r="B337" s="51"/>
      <c r="C337" s="51"/>
      <c r="D337" s="51"/>
      <c r="E337" s="52"/>
      <c r="F337" s="53"/>
      <c r="G337" s="51"/>
      <c r="H337" s="54">
        <f>IF(B337="","",IFERROR(INDEX(Zoznamy!$B$5:$B$13,MATCH(B337,Zoznamy!$A$5:$A$13,0)),"?"))</f>
      </c>
      <c r="I337" s="55">
        <f>IF(A337="","",EDATE(A337,M337-1))</f>
      </c>
      <c r="J337" s="51"/>
      <c r="K337" s="43">
        <f>IF(A337="",0,YEAR(A337)*12+MONTH(A337))</f>
      </c>
      <c r="L337" s="43">
        <f>IF(A337="",0,DAY(A337))</f>
      </c>
      <c r="M337" s="43">
        <f>MAX(1,F337)</f>
      </c>
    </row>
    <row r="338" spans="1:13" x14ac:dyDescent="0.2">
      <c r="A338" s="50"/>
      <c r="B338" s="51"/>
      <c r="C338" s="51"/>
      <c r="D338" s="51"/>
      <c r="E338" s="52"/>
      <c r="F338" s="53"/>
      <c r="G338" s="51"/>
      <c r="H338" s="54">
        <f>IF(B338="","",IFERROR(INDEX(Zoznamy!$B$5:$B$13,MATCH(B338,Zoznamy!$A$5:$A$13,0)),"?"))</f>
      </c>
      <c r="I338" s="55">
        <f>IF(A338="","",EDATE(A338,M338-1))</f>
      </c>
      <c r="J338" s="51"/>
      <c r="K338" s="43">
        <f>IF(A338="",0,YEAR(A338)*12+MONTH(A338))</f>
      </c>
      <c r="L338" s="43">
        <f>IF(A338="",0,DAY(A338))</f>
      </c>
      <c r="M338" s="43">
        <f>MAX(1,F338)</f>
      </c>
    </row>
    <row r="339" spans="1:13" x14ac:dyDescent="0.2">
      <c r="A339" s="50"/>
      <c r="B339" s="51"/>
      <c r="C339" s="51"/>
      <c r="D339" s="51"/>
      <c r="E339" s="52"/>
      <c r="F339" s="53"/>
      <c r="G339" s="51"/>
      <c r="H339" s="54">
        <f>IF(B339="","",IFERROR(INDEX(Zoznamy!$B$5:$B$13,MATCH(B339,Zoznamy!$A$5:$A$13,0)),"?"))</f>
      </c>
      <c r="I339" s="55">
        <f>IF(A339="","",EDATE(A339,M339-1))</f>
      </c>
      <c r="J339" s="51"/>
      <c r="K339" s="43">
        <f>IF(A339="",0,YEAR(A339)*12+MONTH(A339))</f>
      </c>
      <c r="L339" s="43">
        <f>IF(A339="",0,DAY(A339))</f>
      </c>
      <c r="M339" s="43">
        <f>MAX(1,F339)</f>
      </c>
    </row>
    <row r="340" spans="1:13" x14ac:dyDescent="0.2">
      <c r="A340" s="50"/>
      <c r="B340" s="51"/>
      <c r="C340" s="51"/>
      <c r="D340" s="51"/>
      <c r="E340" s="52"/>
      <c r="F340" s="53"/>
      <c r="G340" s="51"/>
      <c r="H340" s="54">
        <f>IF(B340="","",IFERROR(INDEX(Zoznamy!$B$5:$B$13,MATCH(B340,Zoznamy!$A$5:$A$13,0)),"?"))</f>
      </c>
      <c r="I340" s="55">
        <f>IF(A340="","",EDATE(A340,M340-1))</f>
      </c>
      <c r="J340" s="51"/>
      <c r="K340" s="43">
        <f>IF(A340="",0,YEAR(A340)*12+MONTH(A340))</f>
      </c>
      <c r="L340" s="43">
        <f>IF(A340="",0,DAY(A340))</f>
      </c>
      <c r="M340" s="43">
        <f>MAX(1,F340)</f>
      </c>
    </row>
    <row r="341" spans="1:13" x14ac:dyDescent="0.2">
      <c r="A341" s="50"/>
      <c r="B341" s="51"/>
      <c r="C341" s="51"/>
      <c r="D341" s="51"/>
      <c r="E341" s="52"/>
      <c r="F341" s="53"/>
      <c r="G341" s="51"/>
      <c r="H341" s="54">
        <f>IF(B341="","",IFERROR(INDEX(Zoznamy!$B$5:$B$13,MATCH(B341,Zoznamy!$A$5:$A$13,0)),"?"))</f>
      </c>
      <c r="I341" s="55">
        <f>IF(A341="","",EDATE(A341,M341-1))</f>
      </c>
      <c r="J341" s="51"/>
      <c r="K341" s="43">
        <f>IF(A341="",0,YEAR(A341)*12+MONTH(A341))</f>
      </c>
      <c r="L341" s="43">
        <f>IF(A341="",0,DAY(A341))</f>
      </c>
      <c r="M341" s="43">
        <f>MAX(1,F341)</f>
      </c>
    </row>
    <row r="342" spans="1:13" x14ac:dyDescent="0.2">
      <c r="A342" s="50"/>
      <c r="B342" s="51"/>
      <c r="C342" s="51"/>
      <c r="D342" s="51"/>
      <c r="E342" s="52"/>
      <c r="F342" s="53"/>
      <c r="G342" s="51"/>
      <c r="H342" s="54">
        <f>IF(B342="","",IFERROR(INDEX(Zoznamy!$B$5:$B$13,MATCH(B342,Zoznamy!$A$5:$A$13,0)),"?"))</f>
      </c>
      <c r="I342" s="55">
        <f>IF(A342="","",EDATE(A342,M342-1))</f>
      </c>
      <c r="J342" s="51"/>
      <c r="K342" s="43">
        <f>IF(A342="",0,YEAR(A342)*12+MONTH(A342))</f>
      </c>
      <c r="L342" s="43">
        <f>IF(A342="",0,DAY(A342))</f>
      </c>
      <c r="M342" s="43">
        <f>MAX(1,F342)</f>
      </c>
    </row>
    <row r="343" spans="1:13" x14ac:dyDescent="0.2">
      <c r="A343" s="50"/>
      <c r="B343" s="51"/>
      <c r="C343" s="51"/>
      <c r="D343" s="51"/>
      <c r="E343" s="52"/>
      <c r="F343" s="53"/>
      <c r="G343" s="51"/>
      <c r="H343" s="54">
        <f>IF(B343="","",IFERROR(INDEX(Zoznamy!$B$5:$B$13,MATCH(B343,Zoznamy!$A$5:$A$13,0)),"?"))</f>
      </c>
      <c r="I343" s="55">
        <f>IF(A343="","",EDATE(A343,M343-1))</f>
      </c>
      <c r="J343" s="51"/>
      <c r="K343" s="43">
        <f>IF(A343="",0,YEAR(A343)*12+MONTH(A343))</f>
      </c>
      <c r="L343" s="43">
        <f>IF(A343="",0,DAY(A343))</f>
      </c>
      <c r="M343" s="43">
        <f>MAX(1,F343)</f>
      </c>
    </row>
    <row r="344" spans="1:13" x14ac:dyDescent="0.2">
      <c r="A344" s="50"/>
      <c r="B344" s="51"/>
      <c r="C344" s="51"/>
      <c r="D344" s="51"/>
      <c r="E344" s="52"/>
      <c r="F344" s="53"/>
      <c r="G344" s="51"/>
      <c r="H344" s="54">
        <f>IF(B344="","",IFERROR(INDEX(Zoznamy!$B$5:$B$13,MATCH(B344,Zoznamy!$A$5:$A$13,0)),"?"))</f>
      </c>
      <c r="I344" s="55">
        <f>IF(A344="","",EDATE(A344,M344-1))</f>
      </c>
      <c r="J344" s="51"/>
      <c r="K344" s="43">
        <f>IF(A344="",0,YEAR(A344)*12+MONTH(A344))</f>
      </c>
      <c r="L344" s="43">
        <f>IF(A344="",0,DAY(A344))</f>
      </c>
      <c r="M344" s="43">
        <f>MAX(1,F344)</f>
      </c>
    </row>
    <row r="345" spans="1:13" x14ac:dyDescent="0.2">
      <c r="A345" s="50"/>
      <c r="B345" s="51"/>
      <c r="C345" s="51"/>
      <c r="D345" s="51"/>
      <c r="E345" s="52"/>
      <c r="F345" s="53"/>
      <c r="G345" s="51"/>
      <c r="H345" s="54">
        <f>IF(B345="","",IFERROR(INDEX(Zoznamy!$B$5:$B$13,MATCH(B345,Zoznamy!$A$5:$A$13,0)),"?"))</f>
      </c>
      <c r="I345" s="55">
        <f>IF(A345="","",EDATE(A345,M345-1))</f>
      </c>
      <c r="J345" s="51"/>
      <c r="K345" s="43">
        <f>IF(A345="",0,YEAR(A345)*12+MONTH(A345))</f>
      </c>
      <c r="L345" s="43">
        <f>IF(A345="",0,DAY(A345))</f>
      </c>
      <c r="M345" s="43">
        <f>MAX(1,F345)</f>
      </c>
    </row>
    <row r="346" spans="1:13" x14ac:dyDescent="0.2">
      <c r="A346" s="50"/>
      <c r="B346" s="51"/>
      <c r="C346" s="51"/>
      <c r="D346" s="51"/>
      <c r="E346" s="52"/>
      <c r="F346" s="53"/>
      <c r="G346" s="51"/>
      <c r="H346" s="54">
        <f>IF(B346="","",IFERROR(INDEX(Zoznamy!$B$5:$B$13,MATCH(B346,Zoznamy!$A$5:$A$13,0)),"?"))</f>
      </c>
      <c r="I346" s="55">
        <f>IF(A346="","",EDATE(A346,M346-1))</f>
      </c>
      <c r="J346" s="51"/>
      <c r="K346" s="43">
        <f>IF(A346="",0,YEAR(A346)*12+MONTH(A346))</f>
      </c>
      <c r="L346" s="43">
        <f>IF(A346="",0,DAY(A346))</f>
      </c>
      <c r="M346" s="43">
        <f>MAX(1,F346)</f>
      </c>
    </row>
    <row r="347" spans="1:13" x14ac:dyDescent="0.2">
      <c r="A347" s="50"/>
      <c r="B347" s="51"/>
      <c r="C347" s="51"/>
      <c r="D347" s="51"/>
      <c r="E347" s="52"/>
      <c r="F347" s="53"/>
      <c r="G347" s="51"/>
      <c r="H347" s="54">
        <f>IF(B347="","",IFERROR(INDEX(Zoznamy!$B$5:$B$13,MATCH(B347,Zoznamy!$A$5:$A$13,0)),"?"))</f>
      </c>
      <c r="I347" s="55">
        <f>IF(A347="","",EDATE(A347,M347-1))</f>
      </c>
      <c r="J347" s="51"/>
      <c r="K347" s="43">
        <f>IF(A347="",0,YEAR(A347)*12+MONTH(A347))</f>
      </c>
      <c r="L347" s="43">
        <f>IF(A347="",0,DAY(A347))</f>
      </c>
      <c r="M347" s="43">
        <f>MAX(1,F347)</f>
      </c>
    </row>
    <row r="348" spans="1:13" x14ac:dyDescent="0.2">
      <c r="A348" s="50"/>
      <c r="B348" s="51"/>
      <c r="C348" s="51"/>
      <c r="D348" s="51"/>
      <c r="E348" s="52"/>
      <c r="F348" s="53"/>
      <c r="G348" s="51"/>
      <c r="H348" s="54">
        <f>IF(B348="","",IFERROR(INDEX(Zoznamy!$B$5:$B$13,MATCH(B348,Zoznamy!$A$5:$A$13,0)),"?"))</f>
      </c>
      <c r="I348" s="55">
        <f>IF(A348="","",EDATE(A348,M348-1))</f>
      </c>
      <c r="J348" s="51"/>
      <c r="K348" s="43">
        <f>IF(A348="",0,YEAR(A348)*12+MONTH(A348))</f>
      </c>
      <c r="L348" s="43">
        <f>IF(A348="",0,DAY(A348))</f>
      </c>
      <c r="M348" s="43">
        <f>MAX(1,F348)</f>
      </c>
    </row>
    <row r="349" spans="1:13" x14ac:dyDescent="0.2">
      <c r="A349" s="50"/>
      <c r="B349" s="51"/>
      <c r="C349" s="51"/>
      <c r="D349" s="51"/>
      <c r="E349" s="52"/>
      <c r="F349" s="53"/>
      <c r="G349" s="51"/>
      <c r="H349" s="54">
        <f>IF(B349="","",IFERROR(INDEX(Zoznamy!$B$5:$B$13,MATCH(B349,Zoznamy!$A$5:$A$13,0)),"?"))</f>
      </c>
      <c r="I349" s="55">
        <f>IF(A349="","",EDATE(A349,M349-1))</f>
      </c>
      <c r="J349" s="51"/>
      <c r="K349" s="43">
        <f>IF(A349="",0,YEAR(A349)*12+MONTH(A349))</f>
      </c>
      <c r="L349" s="43">
        <f>IF(A349="",0,DAY(A349))</f>
      </c>
      <c r="M349" s="43">
        <f>MAX(1,F349)</f>
      </c>
    </row>
    <row r="350" spans="1:13" x14ac:dyDescent="0.2">
      <c r="A350" s="50"/>
      <c r="B350" s="51"/>
      <c r="C350" s="51"/>
      <c r="D350" s="51"/>
      <c r="E350" s="52"/>
      <c r="F350" s="53"/>
      <c r="G350" s="51"/>
      <c r="H350" s="54">
        <f>IF(B350="","",IFERROR(INDEX(Zoznamy!$B$5:$B$13,MATCH(B350,Zoznamy!$A$5:$A$13,0)),"?"))</f>
      </c>
      <c r="I350" s="55">
        <f>IF(A350="","",EDATE(A350,M350-1))</f>
      </c>
      <c r="J350" s="51"/>
      <c r="K350" s="43">
        <f>IF(A350="",0,YEAR(A350)*12+MONTH(A350))</f>
      </c>
      <c r="L350" s="43">
        <f>IF(A350="",0,DAY(A350))</f>
      </c>
      <c r="M350" s="43">
        <f>MAX(1,F350)</f>
      </c>
    </row>
    <row r="351" spans="1:13" x14ac:dyDescent="0.2">
      <c r="A351" s="50"/>
      <c r="B351" s="51"/>
      <c r="C351" s="51"/>
      <c r="D351" s="51"/>
      <c r="E351" s="52"/>
      <c r="F351" s="53"/>
      <c r="G351" s="51"/>
      <c r="H351" s="54">
        <f>IF(B351="","",IFERROR(INDEX(Zoznamy!$B$5:$B$13,MATCH(B351,Zoznamy!$A$5:$A$13,0)),"?"))</f>
      </c>
      <c r="I351" s="55">
        <f>IF(A351="","",EDATE(A351,M351-1))</f>
      </c>
      <c r="J351" s="51"/>
      <c r="K351" s="43">
        <f>IF(A351="",0,YEAR(A351)*12+MONTH(A351))</f>
      </c>
      <c r="L351" s="43">
        <f>IF(A351="",0,DAY(A351))</f>
      </c>
      <c r="M351" s="43">
        <f>MAX(1,F351)</f>
      </c>
    </row>
    <row r="352" spans="1:13" x14ac:dyDescent="0.2">
      <c r="A352" s="50"/>
      <c r="B352" s="51"/>
      <c r="C352" s="51"/>
      <c r="D352" s="51"/>
      <c r="E352" s="52"/>
      <c r="F352" s="53"/>
      <c r="G352" s="51"/>
      <c r="H352" s="54">
        <f>IF(B352="","",IFERROR(INDEX(Zoznamy!$B$5:$B$13,MATCH(B352,Zoznamy!$A$5:$A$13,0)),"?"))</f>
      </c>
      <c r="I352" s="55">
        <f>IF(A352="","",EDATE(A352,M352-1))</f>
      </c>
      <c r="J352" s="51"/>
      <c r="K352" s="43">
        <f>IF(A352="",0,YEAR(A352)*12+MONTH(A352))</f>
      </c>
      <c r="L352" s="43">
        <f>IF(A352="",0,DAY(A352))</f>
      </c>
      <c r="M352" s="43">
        <f>MAX(1,F352)</f>
      </c>
    </row>
    <row r="353" spans="1:13" x14ac:dyDescent="0.2">
      <c r="A353" s="50"/>
      <c r="B353" s="51"/>
      <c r="C353" s="51"/>
      <c r="D353" s="51"/>
      <c r="E353" s="52"/>
      <c r="F353" s="53"/>
      <c r="G353" s="51"/>
      <c r="H353" s="54">
        <f>IF(B353="","",IFERROR(INDEX(Zoznamy!$B$5:$B$13,MATCH(B353,Zoznamy!$A$5:$A$13,0)),"?"))</f>
      </c>
      <c r="I353" s="55">
        <f>IF(A353="","",EDATE(A353,M353-1))</f>
      </c>
      <c r="J353" s="51"/>
      <c r="K353" s="43">
        <f>IF(A353="",0,YEAR(A353)*12+MONTH(A353))</f>
      </c>
      <c r="L353" s="43">
        <f>IF(A353="",0,DAY(A353))</f>
      </c>
      <c r="M353" s="43">
        <f>MAX(1,F353)</f>
      </c>
    </row>
    <row r="354" spans="1:13" x14ac:dyDescent="0.2">
      <c r="A354" s="50"/>
      <c r="B354" s="51"/>
      <c r="C354" s="51"/>
      <c r="D354" s="51"/>
      <c r="E354" s="52"/>
      <c r="F354" s="53"/>
      <c r="G354" s="51"/>
      <c r="H354" s="54">
        <f>IF(B354="","",IFERROR(INDEX(Zoznamy!$B$5:$B$13,MATCH(B354,Zoznamy!$A$5:$A$13,0)),"?"))</f>
      </c>
      <c r="I354" s="55">
        <f>IF(A354="","",EDATE(A354,M354-1))</f>
      </c>
      <c r="J354" s="51"/>
      <c r="K354" s="43">
        <f>IF(A354="",0,YEAR(A354)*12+MONTH(A354))</f>
      </c>
      <c r="L354" s="43">
        <f>IF(A354="",0,DAY(A354))</f>
      </c>
      <c r="M354" s="43">
        <f>MAX(1,F354)</f>
      </c>
    </row>
    <row r="355" spans="1:13" x14ac:dyDescent="0.2">
      <c r="A355" s="50"/>
      <c r="B355" s="51"/>
      <c r="C355" s="51"/>
      <c r="D355" s="51"/>
      <c r="E355" s="52"/>
      <c r="F355" s="53"/>
      <c r="G355" s="51"/>
      <c r="H355" s="54">
        <f>IF(B355="","",IFERROR(INDEX(Zoznamy!$B$5:$B$13,MATCH(B355,Zoznamy!$A$5:$A$13,0)),"?"))</f>
      </c>
      <c r="I355" s="55">
        <f>IF(A355="","",EDATE(A355,M355-1))</f>
      </c>
      <c r="J355" s="51"/>
      <c r="K355" s="43">
        <f>IF(A355="",0,YEAR(A355)*12+MONTH(A355))</f>
      </c>
      <c r="L355" s="43">
        <f>IF(A355="",0,DAY(A355))</f>
      </c>
      <c r="M355" s="43">
        <f>MAX(1,F355)</f>
      </c>
    </row>
    <row r="356" spans="1:13" x14ac:dyDescent="0.2">
      <c r="A356" s="50"/>
      <c r="B356" s="51"/>
      <c r="C356" s="51"/>
      <c r="D356" s="51"/>
      <c r="E356" s="52"/>
      <c r="F356" s="53"/>
      <c r="G356" s="51"/>
      <c r="H356" s="54">
        <f>IF(B356="","",IFERROR(INDEX(Zoznamy!$B$5:$B$13,MATCH(B356,Zoznamy!$A$5:$A$13,0)),"?"))</f>
      </c>
      <c r="I356" s="55">
        <f>IF(A356="","",EDATE(A356,M356-1))</f>
      </c>
      <c r="J356" s="51"/>
      <c r="K356" s="43">
        <f>IF(A356="",0,YEAR(A356)*12+MONTH(A356))</f>
      </c>
      <c r="L356" s="43">
        <f>IF(A356="",0,DAY(A356))</f>
      </c>
      <c r="M356" s="43">
        <f>MAX(1,F356)</f>
      </c>
    </row>
    <row r="357" spans="1:13" x14ac:dyDescent="0.2">
      <c r="A357" s="50"/>
      <c r="B357" s="51"/>
      <c r="C357" s="51"/>
      <c r="D357" s="51"/>
      <c r="E357" s="52"/>
      <c r="F357" s="53"/>
      <c r="G357" s="51"/>
      <c r="H357" s="54">
        <f>IF(B357="","",IFERROR(INDEX(Zoznamy!$B$5:$B$13,MATCH(B357,Zoznamy!$A$5:$A$13,0)),"?"))</f>
      </c>
      <c r="I357" s="55">
        <f>IF(A357="","",EDATE(A357,M357-1))</f>
      </c>
      <c r="J357" s="51"/>
      <c r="K357" s="43">
        <f>IF(A357="",0,YEAR(A357)*12+MONTH(A357))</f>
      </c>
      <c r="L357" s="43">
        <f>IF(A357="",0,DAY(A357))</f>
      </c>
      <c r="M357" s="43">
        <f>MAX(1,F357)</f>
      </c>
    </row>
    <row r="358" spans="1:13" x14ac:dyDescent="0.2">
      <c r="A358" s="50"/>
      <c r="B358" s="51"/>
      <c r="C358" s="51"/>
      <c r="D358" s="51"/>
      <c r="E358" s="52"/>
      <c r="F358" s="53"/>
      <c r="G358" s="51"/>
      <c r="H358" s="54">
        <f>IF(B358="","",IFERROR(INDEX(Zoznamy!$B$5:$B$13,MATCH(B358,Zoznamy!$A$5:$A$13,0)),"?"))</f>
      </c>
      <c r="I358" s="55">
        <f>IF(A358="","",EDATE(A358,M358-1))</f>
      </c>
      <c r="J358" s="51"/>
      <c r="K358" s="43">
        <f>IF(A358="",0,YEAR(A358)*12+MONTH(A358))</f>
      </c>
      <c r="L358" s="43">
        <f>IF(A358="",0,DAY(A358))</f>
      </c>
      <c r="M358" s="43">
        <f>MAX(1,F358)</f>
      </c>
    </row>
    <row r="359" spans="1:13" x14ac:dyDescent="0.2">
      <c r="A359" s="50"/>
      <c r="B359" s="51"/>
      <c r="C359" s="51"/>
      <c r="D359" s="51"/>
      <c r="E359" s="52"/>
      <c r="F359" s="53"/>
      <c r="G359" s="51"/>
      <c r="H359" s="54">
        <f>IF(B359="","",IFERROR(INDEX(Zoznamy!$B$5:$B$13,MATCH(B359,Zoznamy!$A$5:$A$13,0)),"?"))</f>
      </c>
      <c r="I359" s="55">
        <f>IF(A359="","",EDATE(A359,M359-1))</f>
      </c>
      <c r="J359" s="51"/>
      <c r="K359" s="43">
        <f>IF(A359="",0,YEAR(A359)*12+MONTH(A359))</f>
      </c>
      <c r="L359" s="43">
        <f>IF(A359="",0,DAY(A359))</f>
      </c>
      <c r="M359" s="43">
        <f>MAX(1,F359)</f>
      </c>
    </row>
    <row r="360" spans="1:13" x14ac:dyDescent="0.2">
      <c r="A360" s="50"/>
      <c r="B360" s="51"/>
      <c r="C360" s="51"/>
      <c r="D360" s="51"/>
      <c r="E360" s="52"/>
      <c r="F360" s="53"/>
      <c r="G360" s="51"/>
      <c r="H360" s="54">
        <f>IF(B360="","",IFERROR(INDEX(Zoznamy!$B$5:$B$13,MATCH(B360,Zoznamy!$A$5:$A$13,0)),"?"))</f>
      </c>
      <c r="I360" s="55">
        <f>IF(A360="","",EDATE(A360,M360-1))</f>
      </c>
      <c r="J360" s="51"/>
      <c r="K360" s="43">
        <f>IF(A360="",0,YEAR(A360)*12+MONTH(A360))</f>
      </c>
      <c r="L360" s="43">
        <f>IF(A360="",0,DAY(A360))</f>
      </c>
      <c r="M360" s="43">
        <f>MAX(1,F360)</f>
      </c>
    </row>
    <row r="361" spans="1:13" x14ac:dyDescent="0.2">
      <c r="A361" s="50"/>
      <c r="B361" s="51"/>
      <c r="C361" s="51"/>
      <c r="D361" s="51"/>
      <c r="E361" s="52"/>
      <c r="F361" s="53"/>
      <c r="G361" s="51"/>
      <c r="H361" s="54">
        <f>IF(B361="","",IFERROR(INDEX(Zoznamy!$B$5:$B$13,MATCH(B361,Zoznamy!$A$5:$A$13,0)),"?"))</f>
      </c>
      <c r="I361" s="55">
        <f>IF(A361="","",EDATE(A361,M361-1))</f>
      </c>
      <c r="J361" s="51"/>
      <c r="K361" s="43">
        <f>IF(A361="",0,YEAR(A361)*12+MONTH(A361))</f>
      </c>
      <c r="L361" s="43">
        <f>IF(A361="",0,DAY(A361))</f>
      </c>
      <c r="M361" s="43">
        <f>MAX(1,F361)</f>
      </c>
    </row>
    <row r="362" spans="1:13" x14ac:dyDescent="0.2">
      <c r="A362" s="50"/>
      <c r="B362" s="51"/>
      <c r="C362" s="51"/>
      <c r="D362" s="51"/>
      <c r="E362" s="52"/>
      <c r="F362" s="53"/>
      <c r="G362" s="51"/>
      <c r="H362" s="54">
        <f>IF(B362="","",IFERROR(INDEX(Zoznamy!$B$5:$B$13,MATCH(B362,Zoznamy!$A$5:$A$13,0)),"?"))</f>
      </c>
      <c r="I362" s="55">
        <f>IF(A362="","",EDATE(A362,M362-1))</f>
      </c>
      <c r="J362" s="51"/>
      <c r="K362" s="43">
        <f>IF(A362="",0,YEAR(A362)*12+MONTH(A362))</f>
      </c>
      <c r="L362" s="43">
        <f>IF(A362="",0,DAY(A362))</f>
      </c>
      <c r="M362" s="43">
        <f>MAX(1,F362)</f>
      </c>
    </row>
    <row r="363" spans="1:13" x14ac:dyDescent="0.2">
      <c r="A363" s="50"/>
      <c r="B363" s="51"/>
      <c r="C363" s="51"/>
      <c r="D363" s="51"/>
      <c r="E363" s="52"/>
      <c r="F363" s="53"/>
      <c r="G363" s="51"/>
      <c r="H363" s="54">
        <f>IF(B363="","",IFERROR(INDEX(Zoznamy!$B$5:$B$13,MATCH(B363,Zoznamy!$A$5:$A$13,0)),"?"))</f>
      </c>
      <c r="I363" s="55">
        <f>IF(A363="","",EDATE(A363,M363-1))</f>
      </c>
      <c r="J363" s="51"/>
      <c r="K363" s="43">
        <f>IF(A363="",0,YEAR(A363)*12+MONTH(A363))</f>
      </c>
      <c r="L363" s="43">
        <f>IF(A363="",0,DAY(A363))</f>
      </c>
      <c r="M363" s="43">
        <f>MAX(1,F363)</f>
      </c>
    </row>
    <row r="364" spans="1:13" x14ac:dyDescent="0.2">
      <c r="A364" s="50"/>
      <c r="B364" s="51"/>
      <c r="C364" s="51"/>
      <c r="D364" s="51"/>
      <c r="E364" s="52"/>
      <c r="F364" s="53"/>
      <c r="G364" s="51"/>
      <c r="H364" s="54">
        <f>IF(B364="","",IFERROR(INDEX(Zoznamy!$B$5:$B$13,MATCH(B364,Zoznamy!$A$5:$A$13,0)),"?"))</f>
      </c>
      <c r="I364" s="55">
        <f>IF(A364="","",EDATE(A364,M364-1))</f>
      </c>
      <c r="J364" s="51"/>
      <c r="K364" s="43">
        <f>IF(A364="",0,YEAR(A364)*12+MONTH(A364))</f>
      </c>
      <c r="L364" s="43">
        <f>IF(A364="",0,DAY(A364))</f>
      </c>
      <c r="M364" s="43">
        <f>MAX(1,F364)</f>
      </c>
    </row>
    <row r="365" spans="1:13" x14ac:dyDescent="0.2">
      <c r="A365" s="50"/>
      <c r="B365" s="51"/>
      <c r="C365" s="51"/>
      <c r="D365" s="51"/>
      <c r="E365" s="52"/>
      <c r="F365" s="53"/>
      <c r="G365" s="51"/>
      <c r="H365" s="54">
        <f>IF(B365="","",IFERROR(INDEX(Zoznamy!$B$5:$B$13,MATCH(B365,Zoznamy!$A$5:$A$13,0)),"?"))</f>
      </c>
      <c r="I365" s="55">
        <f>IF(A365="","",EDATE(A365,M365-1))</f>
      </c>
      <c r="J365" s="51"/>
      <c r="K365" s="43">
        <f>IF(A365="",0,YEAR(A365)*12+MONTH(A365))</f>
      </c>
      <c r="L365" s="43">
        <f>IF(A365="",0,DAY(A365))</f>
      </c>
      <c r="M365" s="43">
        <f>MAX(1,F365)</f>
      </c>
    </row>
    <row r="366" spans="1:13" x14ac:dyDescent="0.2">
      <c r="A366" s="50"/>
      <c r="B366" s="51"/>
      <c r="C366" s="51"/>
      <c r="D366" s="51"/>
      <c r="E366" s="52"/>
      <c r="F366" s="53"/>
      <c r="G366" s="51"/>
      <c r="H366" s="54">
        <f>IF(B366="","",IFERROR(INDEX(Zoznamy!$B$5:$B$13,MATCH(B366,Zoznamy!$A$5:$A$13,0)),"?"))</f>
      </c>
      <c r="I366" s="55">
        <f>IF(A366="","",EDATE(A366,M366-1))</f>
      </c>
      <c r="J366" s="51"/>
      <c r="K366" s="43">
        <f>IF(A366="",0,YEAR(A366)*12+MONTH(A366))</f>
      </c>
      <c r="L366" s="43">
        <f>IF(A366="",0,DAY(A366))</f>
      </c>
      <c r="M366" s="43">
        <f>MAX(1,F366)</f>
      </c>
    </row>
    <row r="367" spans="1:13" x14ac:dyDescent="0.2">
      <c r="A367" s="50"/>
      <c r="B367" s="51"/>
      <c r="C367" s="51"/>
      <c r="D367" s="51"/>
      <c r="E367" s="52"/>
      <c r="F367" s="53"/>
      <c r="G367" s="51"/>
      <c r="H367" s="54">
        <f>IF(B367="","",IFERROR(INDEX(Zoznamy!$B$5:$B$13,MATCH(B367,Zoznamy!$A$5:$A$13,0)),"?"))</f>
      </c>
      <c r="I367" s="55">
        <f>IF(A367="","",EDATE(A367,M367-1))</f>
      </c>
      <c r="J367" s="51"/>
      <c r="K367" s="43">
        <f>IF(A367="",0,YEAR(A367)*12+MONTH(A367))</f>
      </c>
      <c r="L367" s="43">
        <f>IF(A367="",0,DAY(A367))</f>
      </c>
      <c r="M367" s="43">
        <f>MAX(1,F367)</f>
      </c>
    </row>
    <row r="368" spans="1:13" x14ac:dyDescent="0.2">
      <c r="A368" s="50"/>
      <c r="B368" s="51"/>
      <c r="C368" s="51"/>
      <c r="D368" s="51"/>
      <c r="E368" s="52"/>
      <c r="F368" s="53"/>
      <c r="G368" s="51"/>
      <c r="H368" s="54">
        <f>IF(B368="","",IFERROR(INDEX(Zoznamy!$B$5:$B$13,MATCH(B368,Zoznamy!$A$5:$A$13,0)),"?"))</f>
      </c>
      <c r="I368" s="55">
        <f>IF(A368="","",EDATE(A368,M368-1))</f>
      </c>
      <c r="J368" s="51"/>
      <c r="K368" s="43">
        <f>IF(A368="",0,YEAR(A368)*12+MONTH(A368))</f>
      </c>
      <c r="L368" s="43">
        <f>IF(A368="",0,DAY(A368))</f>
      </c>
      <c r="M368" s="43">
        <f>MAX(1,F368)</f>
      </c>
    </row>
    <row r="369" spans="1:13" x14ac:dyDescent="0.2">
      <c r="A369" s="50"/>
      <c r="B369" s="51"/>
      <c r="C369" s="51"/>
      <c r="D369" s="51"/>
      <c r="E369" s="52"/>
      <c r="F369" s="53"/>
      <c r="G369" s="51"/>
      <c r="H369" s="54">
        <f>IF(B369="","",IFERROR(INDEX(Zoznamy!$B$5:$B$13,MATCH(B369,Zoznamy!$A$5:$A$13,0)),"?"))</f>
      </c>
      <c r="I369" s="55">
        <f>IF(A369="","",EDATE(A369,M369-1))</f>
      </c>
      <c r="J369" s="51"/>
      <c r="K369" s="43">
        <f>IF(A369="",0,YEAR(A369)*12+MONTH(A369))</f>
      </c>
      <c r="L369" s="43">
        <f>IF(A369="",0,DAY(A369))</f>
      </c>
      <c r="M369" s="43">
        <f>MAX(1,F369)</f>
      </c>
    </row>
    <row r="370" spans="1:13" x14ac:dyDescent="0.2">
      <c r="A370" s="50"/>
      <c r="B370" s="51"/>
      <c r="C370" s="51"/>
      <c r="D370" s="51"/>
      <c r="E370" s="52"/>
      <c r="F370" s="53"/>
      <c r="G370" s="51"/>
      <c r="H370" s="54">
        <f>IF(B370="","",IFERROR(INDEX(Zoznamy!$B$5:$B$13,MATCH(B370,Zoznamy!$A$5:$A$13,0)),"?"))</f>
      </c>
      <c r="I370" s="55">
        <f>IF(A370="","",EDATE(A370,M370-1))</f>
      </c>
      <c r="J370" s="51"/>
      <c r="K370" s="43">
        <f>IF(A370="",0,YEAR(A370)*12+MONTH(A370))</f>
      </c>
      <c r="L370" s="43">
        <f>IF(A370="",0,DAY(A370))</f>
      </c>
      <c r="M370" s="43">
        <f>MAX(1,F370)</f>
      </c>
    </row>
    <row r="371" spans="1:13" x14ac:dyDescent="0.2">
      <c r="A371" s="50"/>
      <c r="B371" s="51"/>
      <c r="C371" s="51"/>
      <c r="D371" s="51"/>
      <c r="E371" s="52"/>
      <c r="F371" s="53"/>
      <c r="G371" s="51"/>
      <c r="H371" s="54">
        <f>IF(B371="","",IFERROR(INDEX(Zoznamy!$B$5:$B$13,MATCH(B371,Zoznamy!$A$5:$A$13,0)),"?"))</f>
      </c>
      <c r="I371" s="55">
        <f>IF(A371="","",EDATE(A371,M371-1))</f>
      </c>
      <c r="J371" s="51"/>
      <c r="K371" s="43">
        <f>IF(A371="",0,YEAR(A371)*12+MONTH(A371))</f>
      </c>
      <c r="L371" s="43">
        <f>IF(A371="",0,DAY(A371))</f>
      </c>
      <c r="M371" s="43">
        <f>MAX(1,F371)</f>
      </c>
    </row>
    <row r="372" spans="1:13" x14ac:dyDescent="0.2">
      <c r="A372" s="50"/>
      <c r="B372" s="51"/>
      <c r="C372" s="51"/>
      <c r="D372" s="51"/>
      <c r="E372" s="52"/>
      <c r="F372" s="53"/>
      <c r="G372" s="51"/>
      <c r="H372" s="54">
        <f>IF(B372="","",IFERROR(INDEX(Zoznamy!$B$5:$B$13,MATCH(B372,Zoznamy!$A$5:$A$13,0)),"?"))</f>
      </c>
      <c r="I372" s="55">
        <f>IF(A372="","",EDATE(A372,M372-1))</f>
      </c>
      <c r="J372" s="51"/>
      <c r="K372" s="43">
        <f>IF(A372="",0,YEAR(A372)*12+MONTH(A372))</f>
      </c>
      <c r="L372" s="43">
        <f>IF(A372="",0,DAY(A372))</f>
      </c>
      <c r="M372" s="43">
        <f>MAX(1,F372)</f>
      </c>
    </row>
    <row r="373" spans="1:13" x14ac:dyDescent="0.2">
      <c r="A373" s="50"/>
      <c r="B373" s="51"/>
      <c r="C373" s="51"/>
      <c r="D373" s="51"/>
      <c r="E373" s="52"/>
      <c r="F373" s="53"/>
      <c r="G373" s="51"/>
      <c r="H373" s="54">
        <f>IF(B373="","",IFERROR(INDEX(Zoznamy!$B$5:$B$13,MATCH(B373,Zoznamy!$A$5:$A$13,0)),"?"))</f>
      </c>
      <c r="I373" s="55">
        <f>IF(A373="","",EDATE(A373,M373-1))</f>
      </c>
      <c r="J373" s="51"/>
      <c r="K373" s="43">
        <f>IF(A373="",0,YEAR(A373)*12+MONTH(A373))</f>
      </c>
      <c r="L373" s="43">
        <f>IF(A373="",0,DAY(A373))</f>
      </c>
      <c r="M373" s="43">
        <f>MAX(1,F373)</f>
      </c>
    </row>
    <row r="374" spans="1:13" x14ac:dyDescent="0.2">
      <c r="A374" s="50"/>
      <c r="B374" s="51"/>
      <c r="C374" s="51"/>
      <c r="D374" s="51"/>
      <c r="E374" s="52"/>
      <c r="F374" s="53"/>
      <c r="G374" s="51"/>
      <c r="H374" s="54">
        <f>IF(B374="","",IFERROR(INDEX(Zoznamy!$B$5:$B$13,MATCH(B374,Zoznamy!$A$5:$A$13,0)),"?"))</f>
      </c>
      <c r="I374" s="55">
        <f>IF(A374="","",EDATE(A374,M374-1))</f>
      </c>
      <c r="J374" s="51"/>
      <c r="K374" s="43">
        <f>IF(A374="",0,YEAR(A374)*12+MONTH(A374))</f>
      </c>
      <c r="L374" s="43">
        <f>IF(A374="",0,DAY(A374))</f>
      </c>
      <c r="M374" s="43">
        <f>MAX(1,F374)</f>
      </c>
    </row>
    <row r="375" spans="1:13" x14ac:dyDescent="0.2">
      <c r="A375" s="50"/>
      <c r="B375" s="51"/>
      <c r="C375" s="51"/>
      <c r="D375" s="51"/>
      <c r="E375" s="52"/>
      <c r="F375" s="53"/>
      <c r="G375" s="51"/>
      <c r="H375" s="54">
        <f>IF(B375="","",IFERROR(INDEX(Zoznamy!$B$5:$B$13,MATCH(B375,Zoznamy!$A$5:$A$13,0)),"?"))</f>
      </c>
      <c r="I375" s="55">
        <f>IF(A375="","",EDATE(A375,M375-1))</f>
      </c>
      <c r="J375" s="51"/>
      <c r="K375" s="43">
        <f>IF(A375="",0,YEAR(A375)*12+MONTH(A375))</f>
      </c>
      <c r="L375" s="43">
        <f>IF(A375="",0,DAY(A375))</f>
      </c>
      <c r="M375" s="43">
        <f>MAX(1,F375)</f>
      </c>
    </row>
    <row r="376" spans="1:13" x14ac:dyDescent="0.2">
      <c r="A376" s="50"/>
      <c r="B376" s="51"/>
      <c r="C376" s="51"/>
      <c r="D376" s="51"/>
      <c r="E376" s="52"/>
      <c r="F376" s="53"/>
      <c r="G376" s="51"/>
      <c r="H376" s="54">
        <f>IF(B376="","",IFERROR(INDEX(Zoznamy!$B$5:$B$13,MATCH(B376,Zoznamy!$A$5:$A$13,0)),"?"))</f>
      </c>
      <c r="I376" s="55">
        <f>IF(A376="","",EDATE(A376,M376-1))</f>
      </c>
      <c r="J376" s="51"/>
      <c r="K376" s="43">
        <f>IF(A376="",0,YEAR(A376)*12+MONTH(A376))</f>
      </c>
      <c r="L376" s="43">
        <f>IF(A376="",0,DAY(A376))</f>
      </c>
      <c r="M376" s="43">
        <f>MAX(1,F376)</f>
      </c>
    </row>
    <row r="377" spans="1:13" x14ac:dyDescent="0.2">
      <c r="A377" s="50"/>
      <c r="B377" s="51"/>
      <c r="C377" s="51"/>
      <c r="D377" s="51"/>
      <c r="E377" s="52"/>
      <c r="F377" s="53"/>
      <c r="G377" s="51"/>
      <c r="H377" s="54">
        <f>IF(B377="","",IFERROR(INDEX(Zoznamy!$B$5:$B$13,MATCH(B377,Zoznamy!$A$5:$A$13,0)),"?"))</f>
      </c>
      <c r="I377" s="55">
        <f>IF(A377="","",EDATE(A377,M377-1))</f>
      </c>
      <c r="J377" s="51"/>
      <c r="K377" s="43">
        <f>IF(A377="",0,YEAR(A377)*12+MONTH(A377))</f>
      </c>
      <c r="L377" s="43">
        <f>IF(A377="",0,DAY(A377))</f>
      </c>
      <c r="M377" s="43">
        <f>MAX(1,F377)</f>
      </c>
    </row>
    <row r="378" spans="1:13" x14ac:dyDescent="0.2">
      <c r="A378" s="50"/>
      <c r="B378" s="51"/>
      <c r="C378" s="51"/>
      <c r="D378" s="51"/>
      <c r="E378" s="52"/>
      <c r="F378" s="53"/>
      <c r="G378" s="51"/>
      <c r="H378" s="54">
        <f>IF(B378="","",IFERROR(INDEX(Zoznamy!$B$5:$B$13,MATCH(B378,Zoznamy!$A$5:$A$13,0)),"?"))</f>
      </c>
      <c r="I378" s="55">
        <f>IF(A378="","",EDATE(A378,M378-1))</f>
      </c>
      <c r="J378" s="51"/>
      <c r="K378" s="43">
        <f>IF(A378="",0,YEAR(A378)*12+MONTH(A378))</f>
      </c>
      <c r="L378" s="43">
        <f>IF(A378="",0,DAY(A378))</f>
      </c>
      <c r="M378" s="43">
        <f>MAX(1,F378)</f>
      </c>
    </row>
    <row r="379" spans="1:13" x14ac:dyDescent="0.2">
      <c r="A379" s="50"/>
      <c r="B379" s="51"/>
      <c r="C379" s="51"/>
      <c r="D379" s="51"/>
      <c r="E379" s="52"/>
      <c r="F379" s="53"/>
      <c r="G379" s="51"/>
      <c r="H379" s="54">
        <f>IF(B379="","",IFERROR(INDEX(Zoznamy!$B$5:$B$13,MATCH(B379,Zoznamy!$A$5:$A$13,0)),"?"))</f>
      </c>
      <c r="I379" s="55">
        <f>IF(A379="","",EDATE(A379,M379-1))</f>
      </c>
      <c r="J379" s="51"/>
      <c r="K379" s="43">
        <f>IF(A379="",0,YEAR(A379)*12+MONTH(A379))</f>
      </c>
      <c r="L379" s="43">
        <f>IF(A379="",0,DAY(A379))</f>
      </c>
      <c r="M379" s="43">
        <f>MAX(1,F379)</f>
      </c>
    </row>
    <row r="380" spans="1:13" x14ac:dyDescent="0.2">
      <c r="A380" s="50"/>
      <c r="B380" s="51"/>
      <c r="C380" s="51"/>
      <c r="D380" s="51"/>
      <c r="E380" s="52"/>
      <c r="F380" s="53"/>
      <c r="G380" s="51"/>
      <c r="H380" s="54">
        <f>IF(B380="","",IFERROR(INDEX(Zoznamy!$B$5:$B$13,MATCH(B380,Zoznamy!$A$5:$A$13,0)),"?"))</f>
      </c>
      <c r="I380" s="55">
        <f>IF(A380="","",EDATE(A380,M380-1))</f>
      </c>
      <c r="J380" s="51"/>
      <c r="K380" s="43">
        <f>IF(A380="",0,YEAR(A380)*12+MONTH(A380))</f>
      </c>
      <c r="L380" s="43">
        <f>IF(A380="",0,DAY(A380))</f>
      </c>
      <c r="M380" s="43">
        <f>MAX(1,F380)</f>
      </c>
    </row>
    <row r="381" spans="1:13" x14ac:dyDescent="0.2">
      <c r="A381" s="50"/>
      <c r="B381" s="51"/>
      <c r="C381" s="51"/>
      <c r="D381" s="51"/>
      <c r="E381" s="52"/>
      <c r="F381" s="53"/>
      <c r="G381" s="51"/>
      <c r="H381" s="54">
        <f>IF(B381="","",IFERROR(INDEX(Zoznamy!$B$5:$B$13,MATCH(B381,Zoznamy!$A$5:$A$13,0)),"?"))</f>
      </c>
      <c r="I381" s="55">
        <f>IF(A381="","",EDATE(A381,M381-1))</f>
      </c>
      <c r="J381" s="51"/>
      <c r="K381" s="43">
        <f>IF(A381="",0,YEAR(A381)*12+MONTH(A381))</f>
      </c>
      <c r="L381" s="43">
        <f>IF(A381="",0,DAY(A381))</f>
      </c>
      <c r="M381" s="43">
        <f>MAX(1,F381)</f>
      </c>
    </row>
    <row r="382" spans="1:13" x14ac:dyDescent="0.2">
      <c r="A382" s="50"/>
      <c r="B382" s="51"/>
      <c r="C382" s="51"/>
      <c r="D382" s="51"/>
      <c r="E382" s="52"/>
      <c r="F382" s="53"/>
      <c r="G382" s="51"/>
      <c r="H382" s="54">
        <f>IF(B382="","",IFERROR(INDEX(Zoznamy!$B$5:$B$13,MATCH(B382,Zoznamy!$A$5:$A$13,0)),"?"))</f>
      </c>
      <c r="I382" s="55">
        <f>IF(A382="","",EDATE(A382,M382-1))</f>
      </c>
      <c r="J382" s="51"/>
      <c r="K382" s="43">
        <f>IF(A382="",0,YEAR(A382)*12+MONTH(A382))</f>
      </c>
      <c r="L382" s="43">
        <f>IF(A382="",0,DAY(A382))</f>
      </c>
      <c r="M382" s="43">
        <f>MAX(1,F382)</f>
      </c>
    </row>
    <row r="383" spans="1:13" x14ac:dyDescent="0.2">
      <c r="A383" s="50"/>
      <c r="B383" s="51"/>
      <c r="C383" s="51"/>
      <c r="D383" s="51"/>
      <c r="E383" s="52"/>
      <c r="F383" s="53"/>
      <c r="G383" s="51"/>
      <c r="H383" s="54">
        <f>IF(B383="","",IFERROR(INDEX(Zoznamy!$B$5:$B$13,MATCH(B383,Zoznamy!$A$5:$A$13,0)),"?"))</f>
      </c>
      <c r="I383" s="55">
        <f>IF(A383="","",EDATE(A383,M383-1))</f>
      </c>
      <c r="J383" s="51"/>
      <c r="K383" s="43">
        <f>IF(A383="",0,YEAR(A383)*12+MONTH(A383))</f>
      </c>
      <c r="L383" s="43">
        <f>IF(A383="",0,DAY(A383))</f>
      </c>
      <c r="M383" s="43">
        <f>MAX(1,F383)</f>
      </c>
    </row>
    <row r="384" spans="1:13" x14ac:dyDescent="0.2">
      <c r="A384" s="50"/>
      <c r="B384" s="51"/>
      <c r="C384" s="51"/>
      <c r="D384" s="51"/>
      <c r="E384" s="52"/>
      <c r="F384" s="53"/>
      <c r="G384" s="51"/>
      <c r="H384" s="54">
        <f>IF(B384="","",IFERROR(INDEX(Zoznamy!$B$5:$B$13,MATCH(B384,Zoznamy!$A$5:$A$13,0)),"?"))</f>
      </c>
      <c r="I384" s="55">
        <f>IF(A384="","",EDATE(A384,M384-1))</f>
      </c>
      <c r="J384" s="51"/>
      <c r="K384" s="43">
        <f>IF(A384="",0,YEAR(A384)*12+MONTH(A384))</f>
      </c>
      <c r="L384" s="43">
        <f>IF(A384="",0,DAY(A384))</f>
      </c>
      <c r="M384" s="43">
        <f>MAX(1,F384)</f>
      </c>
    </row>
    <row r="385" spans="1:13" x14ac:dyDescent="0.2">
      <c r="A385" s="50"/>
      <c r="B385" s="51"/>
      <c r="C385" s="51"/>
      <c r="D385" s="51"/>
      <c r="E385" s="52"/>
      <c r="F385" s="53"/>
      <c r="G385" s="51"/>
      <c r="H385" s="54">
        <f>IF(B385="","",IFERROR(INDEX(Zoznamy!$B$5:$B$13,MATCH(B385,Zoznamy!$A$5:$A$13,0)),"?"))</f>
      </c>
      <c r="I385" s="55">
        <f>IF(A385="","",EDATE(A385,M385-1))</f>
      </c>
      <c r="J385" s="51"/>
      <c r="K385" s="43">
        <f>IF(A385="",0,YEAR(A385)*12+MONTH(A385))</f>
      </c>
      <c r="L385" s="43">
        <f>IF(A385="",0,DAY(A385))</f>
      </c>
      <c r="M385" s="43">
        <f>MAX(1,F385)</f>
      </c>
    </row>
    <row r="386" spans="1:13" x14ac:dyDescent="0.2">
      <c r="A386" s="50"/>
      <c r="B386" s="51"/>
      <c r="C386" s="51"/>
      <c r="D386" s="51"/>
      <c r="E386" s="52"/>
      <c r="F386" s="53"/>
      <c r="G386" s="51"/>
      <c r="H386" s="54">
        <f>IF(B386="","",IFERROR(INDEX(Zoznamy!$B$5:$B$13,MATCH(B386,Zoznamy!$A$5:$A$13,0)),"?"))</f>
      </c>
      <c r="I386" s="55">
        <f>IF(A386="","",EDATE(A386,M386-1))</f>
      </c>
      <c r="J386" s="51"/>
      <c r="K386" s="43">
        <f>IF(A386="",0,YEAR(A386)*12+MONTH(A386))</f>
      </c>
      <c r="L386" s="43">
        <f>IF(A386="",0,DAY(A386))</f>
      </c>
      <c r="M386" s="43">
        <f>MAX(1,F386)</f>
      </c>
    </row>
    <row r="387" spans="1:13" x14ac:dyDescent="0.2">
      <c r="A387" s="50"/>
      <c r="B387" s="51"/>
      <c r="C387" s="51"/>
      <c r="D387" s="51"/>
      <c r="E387" s="52"/>
      <c r="F387" s="53"/>
      <c r="G387" s="51"/>
      <c r="H387" s="54">
        <f>IF(B387="","",IFERROR(INDEX(Zoznamy!$B$5:$B$13,MATCH(B387,Zoznamy!$A$5:$A$13,0)),"?"))</f>
      </c>
      <c r="I387" s="55">
        <f>IF(A387="","",EDATE(A387,M387-1))</f>
      </c>
      <c r="J387" s="51"/>
      <c r="K387" s="43">
        <f>IF(A387="",0,YEAR(A387)*12+MONTH(A387))</f>
      </c>
      <c r="L387" s="43">
        <f>IF(A387="",0,DAY(A387))</f>
      </c>
      <c r="M387" s="43">
        <f>MAX(1,F387)</f>
      </c>
    </row>
    <row r="388" spans="1:13" x14ac:dyDescent="0.2">
      <c r="A388" s="50"/>
      <c r="B388" s="51"/>
      <c r="C388" s="51"/>
      <c r="D388" s="51"/>
      <c r="E388" s="52"/>
      <c r="F388" s="53"/>
      <c r="G388" s="51"/>
      <c r="H388" s="54">
        <f>IF(B388="","",IFERROR(INDEX(Zoznamy!$B$5:$B$13,MATCH(B388,Zoznamy!$A$5:$A$13,0)),"?"))</f>
      </c>
      <c r="I388" s="55">
        <f>IF(A388="","",EDATE(A388,M388-1))</f>
      </c>
      <c r="J388" s="51"/>
      <c r="K388" s="43">
        <f>IF(A388="",0,YEAR(A388)*12+MONTH(A388))</f>
      </c>
      <c r="L388" s="43">
        <f>IF(A388="",0,DAY(A388))</f>
      </c>
      <c r="M388" s="43">
        <f>MAX(1,F388)</f>
      </c>
    </row>
    <row r="389" spans="1:13" x14ac:dyDescent="0.2">
      <c r="A389" s="50"/>
      <c r="B389" s="51"/>
      <c r="C389" s="51"/>
      <c r="D389" s="51"/>
      <c r="E389" s="52"/>
      <c r="F389" s="53"/>
      <c r="G389" s="51"/>
      <c r="H389" s="54">
        <f>IF(B389="","",IFERROR(INDEX(Zoznamy!$B$5:$B$13,MATCH(B389,Zoznamy!$A$5:$A$13,0)),"?"))</f>
      </c>
      <c r="I389" s="55">
        <f>IF(A389="","",EDATE(A389,M389-1))</f>
      </c>
      <c r="J389" s="51"/>
      <c r="K389" s="43">
        <f>IF(A389="",0,YEAR(A389)*12+MONTH(A389))</f>
      </c>
      <c r="L389" s="43">
        <f>IF(A389="",0,DAY(A389))</f>
      </c>
      <c r="M389" s="43">
        <f>MAX(1,F389)</f>
      </c>
    </row>
    <row r="390" spans="1:13" x14ac:dyDescent="0.2">
      <c r="A390" s="50"/>
      <c r="B390" s="51"/>
      <c r="C390" s="51"/>
      <c r="D390" s="51"/>
      <c r="E390" s="52"/>
      <c r="F390" s="53"/>
      <c r="G390" s="51"/>
      <c r="H390" s="54">
        <f>IF(B390="","",IFERROR(INDEX(Zoznamy!$B$5:$B$13,MATCH(B390,Zoznamy!$A$5:$A$13,0)),"?"))</f>
      </c>
      <c r="I390" s="55">
        <f>IF(A390="","",EDATE(A390,M390-1))</f>
      </c>
      <c r="J390" s="51"/>
      <c r="K390" s="43">
        <f>IF(A390="",0,YEAR(A390)*12+MONTH(A390))</f>
      </c>
      <c r="L390" s="43">
        <f>IF(A390="",0,DAY(A390))</f>
      </c>
      <c r="M390" s="43">
        <f>MAX(1,F390)</f>
      </c>
    </row>
    <row r="391" spans="1:13" x14ac:dyDescent="0.2">
      <c r="A391" s="50"/>
      <c r="B391" s="51"/>
      <c r="C391" s="51"/>
      <c r="D391" s="51"/>
      <c r="E391" s="52"/>
      <c r="F391" s="53"/>
      <c r="G391" s="51"/>
      <c r="H391" s="54">
        <f>IF(B391="","",IFERROR(INDEX(Zoznamy!$B$5:$B$13,MATCH(B391,Zoznamy!$A$5:$A$13,0)),"?"))</f>
      </c>
      <c r="I391" s="55">
        <f>IF(A391="","",EDATE(A391,M391-1))</f>
      </c>
      <c r="J391" s="51"/>
      <c r="K391" s="43">
        <f>IF(A391="",0,YEAR(A391)*12+MONTH(A391))</f>
      </c>
      <c r="L391" s="43">
        <f>IF(A391="",0,DAY(A391))</f>
      </c>
      <c r="M391" s="43">
        <f>MAX(1,F391)</f>
      </c>
    </row>
    <row r="392" spans="1:13" x14ac:dyDescent="0.2">
      <c r="A392" s="50"/>
      <c r="B392" s="51"/>
      <c r="C392" s="51"/>
      <c r="D392" s="51"/>
      <c r="E392" s="52"/>
      <c r="F392" s="53"/>
      <c r="G392" s="51"/>
      <c r="H392" s="54">
        <f>IF(B392="","",IFERROR(INDEX(Zoznamy!$B$5:$B$13,MATCH(B392,Zoznamy!$A$5:$A$13,0)),"?"))</f>
      </c>
      <c r="I392" s="55">
        <f>IF(A392="","",EDATE(A392,M392-1))</f>
      </c>
      <c r="J392" s="51"/>
      <c r="K392" s="43">
        <f>IF(A392="",0,YEAR(A392)*12+MONTH(A392))</f>
      </c>
      <c r="L392" s="43">
        <f>IF(A392="",0,DAY(A392))</f>
      </c>
      <c r="M392" s="43">
        <f>MAX(1,F392)</f>
      </c>
    </row>
    <row r="393" spans="1:13" x14ac:dyDescent="0.2">
      <c r="A393" s="50"/>
      <c r="B393" s="51"/>
      <c r="C393" s="51"/>
      <c r="D393" s="51"/>
      <c r="E393" s="52"/>
      <c r="F393" s="53"/>
      <c r="G393" s="51"/>
      <c r="H393" s="54">
        <f>IF(B393="","",IFERROR(INDEX(Zoznamy!$B$5:$B$13,MATCH(B393,Zoznamy!$A$5:$A$13,0)),"?"))</f>
      </c>
      <c r="I393" s="55">
        <f>IF(A393="","",EDATE(A393,M393-1))</f>
      </c>
      <c r="J393" s="51"/>
      <c r="K393" s="43">
        <f>IF(A393="",0,YEAR(A393)*12+MONTH(A393))</f>
      </c>
      <c r="L393" s="43">
        <f>IF(A393="",0,DAY(A393))</f>
      </c>
      <c r="M393" s="43">
        <f>MAX(1,F393)</f>
      </c>
    </row>
    <row r="394" spans="1:13" x14ac:dyDescent="0.2">
      <c r="A394" s="50"/>
      <c r="B394" s="51"/>
      <c r="C394" s="51"/>
      <c r="D394" s="51"/>
      <c r="E394" s="52"/>
      <c r="F394" s="53"/>
      <c r="G394" s="51"/>
      <c r="H394" s="54">
        <f>IF(B394="","",IFERROR(INDEX(Zoznamy!$B$5:$B$13,MATCH(B394,Zoznamy!$A$5:$A$13,0)),"?"))</f>
      </c>
      <c r="I394" s="55">
        <f>IF(A394="","",EDATE(A394,M394-1))</f>
      </c>
      <c r="J394" s="51"/>
      <c r="K394" s="43">
        <f>IF(A394="",0,YEAR(A394)*12+MONTH(A394))</f>
      </c>
      <c r="L394" s="43">
        <f>IF(A394="",0,DAY(A394))</f>
      </c>
      <c r="M394" s="43">
        <f>MAX(1,F394)</f>
      </c>
    </row>
    <row r="395" spans="1:13" x14ac:dyDescent="0.2">
      <c r="A395" s="50"/>
      <c r="B395" s="51"/>
      <c r="C395" s="51"/>
      <c r="D395" s="51"/>
      <c r="E395" s="52"/>
      <c r="F395" s="53"/>
      <c r="G395" s="51"/>
      <c r="H395" s="54">
        <f>IF(B395="","",IFERROR(INDEX(Zoznamy!$B$5:$B$13,MATCH(B395,Zoznamy!$A$5:$A$13,0)),"?"))</f>
      </c>
      <c r="I395" s="55">
        <f>IF(A395="","",EDATE(A395,M395-1))</f>
      </c>
      <c r="J395" s="51"/>
      <c r="K395" s="43">
        <f>IF(A395="",0,YEAR(A395)*12+MONTH(A395))</f>
      </c>
      <c r="L395" s="43">
        <f>IF(A395="",0,DAY(A395))</f>
      </c>
      <c r="M395" s="43">
        <f>MAX(1,F395)</f>
      </c>
    </row>
    <row r="396" spans="1:13" x14ac:dyDescent="0.2">
      <c r="A396" s="50"/>
      <c r="B396" s="51"/>
      <c r="C396" s="51"/>
      <c r="D396" s="51"/>
      <c r="E396" s="52"/>
      <c r="F396" s="53"/>
      <c r="G396" s="51"/>
      <c r="H396" s="54">
        <f>IF(B396="","",IFERROR(INDEX(Zoznamy!$B$5:$B$13,MATCH(B396,Zoznamy!$A$5:$A$13,0)),"?"))</f>
      </c>
      <c r="I396" s="55">
        <f>IF(A396="","",EDATE(A396,M396-1))</f>
      </c>
      <c r="J396" s="51"/>
      <c r="K396" s="43">
        <f>IF(A396="",0,YEAR(A396)*12+MONTH(A396))</f>
      </c>
      <c r="L396" s="43">
        <f>IF(A396="",0,DAY(A396))</f>
      </c>
      <c r="M396" s="43">
        <f>MAX(1,F396)</f>
      </c>
    </row>
    <row r="397" spans="1:13" x14ac:dyDescent="0.2">
      <c r="A397" s="50"/>
      <c r="B397" s="51"/>
      <c r="C397" s="51"/>
      <c r="D397" s="51"/>
      <c r="E397" s="52"/>
      <c r="F397" s="53"/>
      <c r="G397" s="51"/>
      <c r="H397" s="54">
        <f>IF(B397="","",IFERROR(INDEX(Zoznamy!$B$5:$B$13,MATCH(B397,Zoznamy!$A$5:$A$13,0)),"?"))</f>
      </c>
      <c r="I397" s="55">
        <f>IF(A397="","",EDATE(A397,M397-1))</f>
      </c>
      <c r="J397" s="51"/>
      <c r="K397" s="43">
        <f>IF(A397="",0,YEAR(A397)*12+MONTH(A397))</f>
      </c>
      <c r="L397" s="43">
        <f>IF(A397="",0,DAY(A397))</f>
      </c>
      <c r="M397" s="43">
        <f>MAX(1,F397)</f>
      </c>
    </row>
    <row r="398" spans="1:13" x14ac:dyDescent="0.2">
      <c r="A398" s="50"/>
      <c r="B398" s="51"/>
      <c r="C398" s="51"/>
      <c r="D398" s="51"/>
      <c r="E398" s="52"/>
      <c r="F398" s="53"/>
      <c r="G398" s="51"/>
      <c r="H398" s="54">
        <f>IF(B398="","",IFERROR(INDEX(Zoznamy!$B$5:$B$13,MATCH(B398,Zoznamy!$A$5:$A$13,0)),"?"))</f>
      </c>
      <c r="I398" s="55">
        <f>IF(A398="","",EDATE(A398,M398-1))</f>
      </c>
      <c r="J398" s="51"/>
      <c r="K398" s="43">
        <f>IF(A398="",0,YEAR(A398)*12+MONTH(A398))</f>
      </c>
      <c r="L398" s="43">
        <f>IF(A398="",0,DAY(A398))</f>
      </c>
      <c r="M398" s="43">
        <f>MAX(1,F398)</f>
      </c>
    </row>
    <row r="399" spans="1:13" x14ac:dyDescent="0.2">
      <c r="A399" s="50"/>
      <c r="B399" s="51"/>
      <c r="C399" s="51"/>
      <c r="D399" s="51"/>
      <c r="E399" s="52"/>
      <c r="F399" s="53"/>
      <c r="G399" s="51"/>
      <c r="H399" s="54">
        <f>IF(B399="","",IFERROR(INDEX(Zoznamy!$B$5:$B$13,MATCH(B399,Zoznamy!$A$5:$A$13,0)),"?"))</f>
      </c>
      <c r="I399" s="55">
        <f>IF(A399="","",EDATE(A399,M399-1))</f>
      </c>
      <c r="J399" s="51"/>
      <c r="K399" s="43">
        <f>IF(A399="",0,YEAR(A399)*12+MONTH(A399))</f>
      </c>
      <c r="L399" s="43">
        <f>IF(A399="",0,DAY(A399))</f>
      </c>
      <c r="M399" s="43">
        <f>MAX(1,F399)</f>
      </c>
    </row>
    <row r="400" spans="1:13" x14ac:dyDescent="0.2">
      <c r="A400" s="50"/>
      <c r="B400" s="51"/>
      <c r="C400" s="51"/>
      <c r="D400" s="51"/>
      <c r="E400" s="52"/>
      <c r="F400" s="53"/>
      <c r="G400" s="51"/>
      <c r="H400" s="54">
        <f>IF(B400="","",IFERROR(INDEX(Zoznamy!$B$5:$B$13,MATCH(B400,Zoznamy!$A$5:$A$13,0)),"?"))</f>
      </c>
      <c r="I400" s="55">
        <f>IF(A400="","",EDATE(A400,M400-1))</f>
      </c>
      <c r="J400" s="51"/>
      <c r="K400" s="43">
        <f>IF(A400="",0,YEAR(A400)*12+MONTH(A400))</f>
      </c>
      <c r="L400" s="43">
        <f>IF(A400="",0,DAY(A400))</f>
      </c>
      <c r="M400" s="43">
        <f>MAX(1,F400)</f>
      </c>
    </row>
    <row r="401" spans="1:13" x14ac:dyDescent="0.2">
      <c r="A401" s="50"/>
      <c r="B401" s="51"/>
      <c r="C401" s="51"/>
      <c r="D401" s="51"/>
      <c r="E401" s="52"/>
      <c r="F401" s="53"/>
      <c r="G401" s="51"/>
      <c r="H401" s="54">
        <f>IF(B401="","",IFERROR(INDEX(Zoznamy!$B$5:$B$13,MATCH(B401,Zoznamy!$A$5:$A$13,0)),"?"))</f>
      </c>
      <c r="I401" s="55">
        <f>IF(A401="","",EDATE(A401,M401-1))</f>
      </c>
      <c r="J401" s="51"/>
      <c r="K401" s="43">
        <f>IF(A401="",0,YEAR(A401)*12+MONTH(A401))</f>
      </c>
      <c r="L401" s="43">
        <f>IF(A401="",0,DAY(A401))</f>
      </c>
      <c r="M401" s="43">
        <f>MAX(1,F401)</f>
      </c>
    </row>
    <row r="402" spans="1:13" x14ac:dyDescent="0.2">
      <c r="A402" s="50"/>
      <c r="B402" s="51"/>
      <c r="C402" s="51"/>
      <c r="D402" s="51"/>
      <c r="E402" s="52"/>
      <c r="F402" s="53"/>
      <c r="G402" s="51"/>
      <c r="H402" s="54">
        <f>IF(B402="","",IFERROR(INDEX(Zoznamy!$B$5:$B$13,MATCH(B402,Zoznamy!$A$5:$A$13,0)),"?"))</f>
      </c>
      <c r="I402" s="55">
        <f>IF(A402="","",EDATE(A402,M402-1))</f>
      </c>
      <c r="J402" s="51"/>
      <c r="K402" s="43">
        <f>IF(A402="",0,YEAR(A402)*12+MONTH(A402))</f>
      </c>
      <c r="L402" s="43">
        <f>IF(A402="",0,DAY(A402))</f>
      </c>
      <c r="M402" s="43">
        <f>MAX(1,F402)</f>
      </c>
    </row>
    <row r="403" spans="1:13" x14ac:dyDescent="0.2">
      <c r="A403" s="50"/>
      <c r="B403" s="51"/>
      <c r="C403" s="51"/>
      <c r="D403" s="51"/>
      <c r="E403" s="52"/>
      <c r="F403" s="53"/>
      <c r="G403" s="51"/>
      <c r="H403" s="54">
        <f>IF(B403="","",IFERROR(INDEX(Zoznamy!$B$5:$B$13,MATCH(B403,Zoznamy!$A$5:$A$13,0)),"?"))</f>
      </c>
      <c r="I403" s="55">
        <f>IF(A403="","",EDATE(A403,M403-1))</f>
      </c>
      <c r="J403" s="51"/>
      <c r="K403" s="43">
        <f>IF(A403="",0,YEAR(A403)*12+MONTH(A403))</f>
      </c>
      <c r="L403" s="43">
        <f>IF(A403="",0,DAY(A403))</f>
      </c>
      <c r="M403" s="43">
        <f>MAX(1,F403)</f>
      </c>
    </row>
    <row r="404" spans="1:13" x14ac:dyDescent="0.2">
      <c r="A404" s="50"/>
      <c r="B404" s="51"/>
      <c r="C404" s="51"/>
      <c r="D404" s="51"/>
      <c r="E404" s="52"/>
      <c r="F404" s="53"/>
      <c r="G404" s="51"/>
      <c r="H404" s="54">
        <f>IF(B404="","",IFERROR(INDEX(Zoznamy!$B$5:$B$13,MATCH(B404,Zoznamy!$A$5:$A$13,0)),"?"))</f>
      </c>
      <c r="I404" s="55">
        <f>IF(A404="","",EDATE(A404,M404-1))</f>
      </c>
      <c r="J404" s="51"/>
      <c r="K404" s="43">
        <f>IF(A404="",0,YEAR(A404)*12+MONTH(A404))</f>
      </c>
      <c r="L404" s="43">
        <f>IF(A404="",0,DAY(A404))</f>
      </c>
      <c r="M404" s="43">
        <f>MAX(1,F404)</f>
      </c>
    </row>
    <row r="405" spans="1:13" x14ac:dyDescent="0.2">
      <c r="A405" s="50"/>
      <c r="B405" s="51"/>
      <c r="C405" s="51"/>
      <c r="D405" s="51"/>
      <c r="E405" s="52"/>
      <c r="F405" s="53"/>
      <c r="G405" s="51"/>
      <c r="H405" s="54">
        <f>IF(B405="","",IFERROR(INDEX(Zoznamy!$B$5:$B$13,MATCH(B405,Zoznamy!$A$5:$A$13,0)),"?"))</f>
      </c>
      <c r="I405" s="55">
        <f>IF(A405="","",EDATE(A405,M405-1))</f>
      </c>
      <c r="J405" s="51"/>
      <c r="K405" s="43">
        <f>IF(A405="",0,YEAR(A405)*12+MONTH(A405))</f>
      </c>
      <c r="L405" s="43">
        <f>IF(A405="",0,DAY(A405))</f>
      </c>
      <c r="M405" s="43">
        <f>MAX(1,F405)</f>
      </c>
    </row>
    <row r="406" spans="1:13" x14ac:dyDescent="0.2">
      <c r="A406" s="50"/>
      <c r="B406" s="51"/>
      <c r="C406" s="51"/>
      <c r="D406" s="51"/>
      <c r="E406" s="52"/>
      <c r="F406" s="53"/>
      <c r="G406" s="51"/>
      <c r="H406" s="54">
        <f>IF(B406="","",IFERROR(INDEX(Zoznamy!$B$5:$B$13,MATCH(B406,Zoznamy!$A$5:$A$13,0)),"?"))</f>
      </c>
      <c r="I406" s="55">
        <f>IF(A406="","",EDATE(A406,M406-1))</f>
      </c>
      <c r="J406" s="51"/>
      <c r="K406" s="43">
        <f>IF(A406="",0,YEAR(A406)*12+MONTH(A406))</f>
      </c>
      <c r="L406" s="43">
        <f>IF(A406="",0,DAY(A406))</f>
      </c>
      <c r="M406" s="43">
        <f>MAX(1,F406)</f>
      </c>
    </row>
    <row r="407" spans="1:13" x14ac:dyDescent="0.2">
      <c r="A407" s="50"/>
      <c r="B407" s="51"/>
      <c r="C407" s="51"/>
      <c r="D407" s="51"/>
      <c r="E407" s="52"/>
      <c r="F407" s="53"/>
      <c r="G407" s="51"/>
      <c r="H407" s="54">
        <f>IF(B407="","",IFERROR(INDEX(Zoznamy!$B$5:$B$13,MATCH(B407,Zoznamy!$A$5:$A$13,0)),"?"))</f>
      </c>
      <c r="I407" s="55">
        <f>IF(A407="","",EDATE(A407,M407-1))</f>
      </c>
      <c r="J407" s="51"/>
      <c r="K407" s="43">
        <f>IF(A407="",0,YEAR(A407)*12+MONTH(A407))</f>
      </c>
      <c r="L407" s="43">
        <f>IF(A407="",0,DAY(A407))</f>
      </c>
      <c r="M407" s="43">
        <f>MAX(1,F407)</f>
      </c>
    </row>
    <row r="408" spans="1:13" x14ac:dyDescent="0.2">
      <c r="A408" s="50"/>
      <c r="B408" s="51"/>
      <c r="C408" s="51"/>
      <c r="D408" s="51"/>
      <c r="E408" s="52"/>
      <c r="F408" s="53"/>
      <c r="G408" s="51"/>
      <c r="H408" s="54">
        <f>IF(B408="","",IFERROR(INDEX(Zoznamy!$B$5:$B$13,MATCH(B408,Zoznamy!$A$5:$A$13,0)),"?"))</f>
      </c>
      <c r="I408" s="55">
        <f>IF(A408="","",EDATE(A408,M408-1))</f>
      </c>
      <c r="J408" s="51"/>
      <c r="K408" s="43">
        <f>IF(A408="",0,YEAR(A408)*12+MONTH(A408))</f>
      </c>
      <c r="L408" s="43">
        <f>IF(A408="",0,DAY(A408))</f>
      </c>
      <c r="M408" s="43">
        <f>MAX(1,F408)</f>
      </c>
    </row>
    <row r="409" spans="1:13" x14ac:dyDescent="0.2">
      <c r="A409" s="50"/>
      <c r="B409" s="51"/>
      <c r="C409" s="51"/>
      <c r="D409" s="51"/>
      <c r="E409" s="52"/>
      <c r="F409" s="53"/>
      <c r="G409" s="51"/>
      <c r="H409" s="54">
        <f>IF(B409="","",IFERROR(INDEX(Zoznamy!$B$5:$B$13,MATCH(B409,Zoznamy!$A$5:$A$13,0)),"?"))</f>
      </c>
      <c r="I409" s="55">
        <f>IF(A409="","",EDATE(A409,M409-1))</f>
      </c>
      <c r="J409" s="51"/>
      <c r="K409" s="43">
        <f>IF(A409="",0,YEAR(A409)*12+MONTH(A409))</f>
      </c>
      <c r="L409" s="43">
        <f>IF(A409="",0,DAY(A409))</f>
      </c>
      <c r="M409" s="43">
        <f>MAX(1,F409)</f>
      </c>
    </row>
    <row r="410" spans="1:13" x14ac:dyDescent="0.2">
      <c r="A410" s="50"/>
      <c r="B410" s="51"/>
      <c r="C410" s="51"/>
      <c r="D410" s="51"/>
      <c r="E410" s="52"/>
      <c r="F410" s="53"/>
      <c r="G410" s="51"/>
      <c r="H410" s="54">
        <f>IF(B410="","",IFERROR(INDEX(Zoznamy!$B$5:$B$13,MATCH(B410,Zoznamy!$A$5:$A$13,0)),"?"))</f>
      </c>
      <c r="I410" s="55">
        <f>IF(A410="","",EDATE(A410,M410-1))</f>
      </c>
      <c r="J410" s="51"/>
      <c r="K410" s="43">
        <f>IF(A410="",0,YEAR(A410)*12+MONTH(A410))</f>
      </c>
      <c r="L410" s="43">
        <f>IF(A410="",0,DAY(A410))</f>
      </c>
      <c r="M410" s="43">
        <f>MAX(1,F410)</f>
      </c>
    </row>
    <row r="411" spans="1:13" x14ac:dyDescent="0.2">
      <c r="A411" s="50"/>
      <c r="B411" s="51"/>
      <c r="C411" s="51"/>
      <c r="D411" s="51"/>
      <c r="E411" s="52"/>
      <c r="F411" s="53"/>
      <c r="G411" s="51"/>
      <c r="H411" s="54">
        <f>IF(B411="","",IFERROR(INDEX(Zoznamy!$B$5:$B$13,MATCH(B411,Zoznamy!$A$5:$A$13,0)),"?"))</f>
      </c>
      <c r="I411" s="55">
        <f>IF(A411="","",EDATE(A411,M411-1))</f>
      </c>
      <c r="J411" s="51"/>
      <c r="K411" s="43">
        <f>IF(A411="",0,YEAR(A411)*12+MONTH(A411))</f>
      </c>
      <c r="L411" s="43">
        <f>IF(A411="",0,DAY(A411))</f>
      </c>
      <c r="M411" s="43">
        <f>MAX(1,F411)</f>
      </c>
    </row>
    <row r="412" spans="1:13" x14ac:dyDescent="0.2">
      <c r="A412" s="50"/>
      <c r="B412" s="51"/>
      <c r="C412" s="51"/>
      <c r="D412" s="51"/>
      <c r="E412" s="52"/>
      <c r="F412" s="53"/>
      <c r="G412" s="51"/>
      <c r="H412" s="54">
        <f>IF(B412="","",IFERROR(INDEX(Zoznamy!$B$5:$B$13,MATCH(B412,Zoznamy!$A$5:$A$13,0)),"?"))</f>
      </c>
      <c r="I412" s="55">
        <f>IF(A412="","",EDATE(A412,M412-1))</f>
      </c>
      <c r="J412" s="51"/>
      <c r="K412" s="43">
        <f>IF(A412="",0,YEAR(A412)*12+MONTH(A412))</f>
      </c>
      <c r="L412" s="43">
        <f>IF(A412="",0,DAY(A412))</f>
      </c>
      <c r="M412" s="43">
        <f>MAX(1,F412)</f>
      </c>
    </row>
    <row r="413" spans="1:13" x14ac:dyDescent="0.2">
      <c r="A413" s="50"/>
      <c r="B413" s="51"/>
      <c r="C413" s="51"/>
      <c r="D413" s="51"/>
      <c r="E413" s="52"/>
      <c r="F413" s="53"/>
      <c r="G413" s="51"/>
      <c r="H413" s="54">
        <f>IF(B413="","",IFERROR(INDEX(Zoznamy!$B$5:$B$13,MATCH(B413,Zoznamy!$A$5:$A$13,0)),"?"))</f>
      </c>
      <c r="I413" s="55">
        <f>IF(A413="","",EDATE(A413,M413-1))</f>
      </c>
      <c r="J413" s="51"/>
      <c r="K413" s="43">
        <f>IF(A413="",0,YEAR(A413)*12+MONTH(A413))</f>
      </c>
      <c r="L413" s="43">
        <f>IF(A413="",0,DAY(A413))</f>
      </c>
      <c r="M413" s="43">
        <f>MAX(1,F413)</f>
      </c>
    </row>
    <row r="414" spans="1:13" x14ac:dyDescent="0.2">
      <c r="A414" s="50"/>
      <c r="B414" s="51"/>
      <c r="C414" s="51"/>
      <c r="D414" s="51"/>
      <c r="E414" s="52"/>
      <c r="F414" s="53"/>
      <c r="G414" s="51"/>
      <c r="H414" s="54">
        <f>IF(B414="","",IFERROR(INDEX(Zoznamy!$B$5:$B$13,MATCH(B414,Zoznamy!$A$5:$A$13,0)),"?"))</f>
      </c>
      <c r="I414" s="55">
        <f>IF(A414="","",EDATE(A414,M414-1))</f>
      </c>
      <c r="J414" s="51"/>
      <c r="K414" s="43">
        <f>IF(A414="",0,YEAR(A414)*12+MONTH(A414))</f>
      </c>
      <c r="L414" s="43">
        <f>IF(A414="",0,DAY(A414))</f>
      </c>
      <c r="M414" s="43">
        <f>MAX(1,F414)</f>
      </c>
    </row>
    <row r="415" spans="1:13" x14ac:dyDescent="0.2">
      <c r="A415" s="50"/>
      <c r="B415" s="51"/>
      <c r="C415" s="51"/>
      <c r="D415" s="51"/>
      <c r="E415" s="52"/>
      <c r="F415" s="53"/>
      <c r="G415" s="51"/>
      <c r="H415" s="54">
        <f>IF(B415="","",IFERROR(INDEX(Zoznamy!$B$5:$B$13,MATCH(B415,Zoznamy!$A$5:$A$13,0)),"?"))</f>
      </c>
      <c r="I415" s="55">
        <f>IF(A415="","",EDATE(A415,M415-1))</f>
      </c>
      <c r="J415" s="51"/>
      <c r="K415" s="43">
        <f>IF(A415="",0,YEAR(A415)*12+MONTH(A415))</f>
      </c>
      <c r="L415" s="43">
        <f>IF(A415="",0,DAY(A415))</f>
      </c>
      <c r="M415" s="43">
        <f>MAX(1,F415)</f>
      </c>
    </row>
    <row r="416" spans="1:13" x14ac:dyDescent="0.2">
      <c r="A416" s="50"/>
      <c r="B416" s="51"/>
      <c r="C416" s="51"/>
      <c r="D416" s="51"/>
      <c r="E416" s="52"/>
      <c r="F416" s="53"/>
      <c r="G416" s="51"/>
      <c r="H416" s="54">
        <f>IF(B416="","",IFERROR(INDEX(Zoznamy!$B$5:$B$13,MATCH(B416,Zoznamy!$A$5:$A$13,0)),"?"))</f>
      </c>
      <c r="I416" s="55">
        <f>IF(A416="","",EDATE(A416,M416-1))</f>
      </c>
      <c r="J416" s="51"/>
      <c r="K416" s="43">
        <f>IF(A416="",0,YEAR(A416)*12+MONTH(A416))</f>
      </c>
      <c r="L416" s="43">
        <f>IF(A416="",0,DAY(A416))</f>
      </c>
      <c r="M416" s="43">
        <f>MAX(1,F416)</f>
      </c>
    </row>
    <row r="417" spans="1:13" x14ac:dyDescent="0.2">
      <c r="A417" s="50"/>
      <c r="B417" s="51"/>
      <c r="C417" s="51"/>
      <c r="D417" s="51"/>
      <c r="E417" s="52"/>
      <c r="F417" s="53"/>
      <c r="G417" s="51"/>
      <c r="H417" s="54">
        <f>IF(B417="","",IFERROR(INDEX(Zoznamy!$B$5:$B$13,MATCH(B417,Zoznamy!$A$5:$A$13,0)),"?"))</f>
      </c>
      <c r="I417" s="55">
        <f>IF(A417="","",EDATE(A417,M417-1))</f>
      </c>
      <c r="J417" s="51"/>
      <c r="K417" s="43">
        <f>IF(A417="",0,YEAR(A417)*12+MONTH(A417))</f>
      </c>
      <c r="L417" s="43">
        <f>IF(A417="",0,DAY(A417))</f>
      </c>
      <c r="M417" s="43">
        <f>MAX(1,F417)</f>
      </c>
    </row>
    <row r="418" spans="1:13" x14ac:dyDescent="0.2">
      <c r="A418" s="50"/>
      <c r="B418" s="51"/>
      <c r="C418" s="51"/>
      <c r="D418" s="51"/>
      <c r="E418" s="52"/>
      <c r="F418" s="53"/>
      <c r="G418" s="51"/>
      <c r="H418" s="54">
        <f>IF(B418="","",IFERROR(INDEX(Zoznamy!$B$5:$B$13,MATCH(B418,Zoznamy!$A$5:$A$13,0)),"?"))</f>
      </c>
      <c r="I418" s="55">
        <f>IF(A418="","",EDATE(A418,M418-1))</f>
      </c>
      <c r="J418" s="51"/>
      <c r="K418" s="43">
        <f>IF(A418="",0,YEAR(A418)*12+MONTH(A418))</f>
      </c>
      <c r="L418" s="43">
        <f>IF(A418="",0,DAY(A418))</f>
      </c>
      <c r="M418" s="43">
        <f>MAX(1,F418)</f>
      </c>
    </row>
    <row r="419" spans="1:13" x14ac:dyDescent="0.2">
      <c r="A419" s="50"/>
      <c r="B419" s="51"/>
      <c r="C419" s="51"/>
      <c r="D419" s="51"/>
      <c r="E419" s="52"/>
      <c r="F419" s="53"/>
      <c r="G419" s="51"/>
      <c r="H419" s="54">
        <f>IF(B419="","",IFERROR(INDEX(Zoznamy!$B$5:$B$13,MATCH(B419,Zoznamy!$A$5:$A$13,0)),"?"))</f>
      </c>
      <c r="I419" s="55">
        <f>IF(A419="","",EDATE(A419,M419-1))</f>
      </c>
      <c r="J419" s="51"/>
      <c r="K419" s="43">
        <f>IF(A419="",0,YEAR(A419)*12+MONTH(A419))</f>
      </c>
      <c r="L419" s="43">
        <f>IF(A419="",0,DAY(A419))</f>
      </c>
      <c r="M419" s="43">
        <f>MAX(1,F419)</f>
      </c>
    </row>
    <row r="420" spans="1:13" x14ac:dyDescent="0.2">
      <c r="A420" s="50"/>
      <c r="B420" s="51"/>
      <c r="C420" s="51"/>
      <c r="D420" s="51"/>
      <c r="E420" s="52"/>
      <c r="F420" s="53"/>
      <c r="G420" s="51"/>
      <c r="H420" s="54">
        <f>IF(B420="","",IFERROR(INDEX(Zoznamy!$B$5:$B$13,MATCH(B420,Zoznamy!$A$5:$A$13,0)),"?"))</f>
      </c>
      <c r="I420" s="55">
        <f>IF(A420="","",EDATE(A420,M420-1))</f>
      </c>
      <c r="J420" s="51"/>
      <c r="K420" s="43">
        <f>IF(A420="",0,YEAR(A420)*12+MONTH(A420))</f>
      </c>
      <c r="L420" s="43">
        <f>IF(A420="",0,DAY(A420))</f>
      </c>
      <c r="M420" s="43">
        <f>MAX(1,F420)</f>
      </c>
    </row>
    <row r="421" spans="1:13" x14ac:dyDescent="0.2">
      <c r="A421" s="50"/>
      <c r="B421" s="51"/>
      <c r="C421" s="51"/>
      <c r="D421" s="51"/>
      <c r="E421" s="52"/>
      <c r="F421" s="53"/>
      <c r="G421" s="51"/>
      <c r="H421" s="54">
        <f>IF(B421="","",IFERROR(INDEX(Zoznamy!$B$5:$B$13,MATCH(B421,Zoznamy!$A$5:$A$13,0)),"?"))</f>
      </c>
      <c r="I421" s="55">
        <f>IF(A421="","",EDATE(A421,M421-1))</f>
      </c>
      <c r="J421" s="51"/>
      <c r="K421" s="43">
        <f>IF(A421="",0,YEAR(A421)*12+MONTH(A421))</f>
      </c>
      <c r="L421" s="43">
        <f>IF(A421="",0,DAY(A421))</f>
      </c>
      <c r="M421" s="43">
        <f>MAX(1,F421)</f>
      </c>
    </row>
    <row r="422" spans="1:13" x14ac:dyDescent="0.2">
      <c r="A422" s="50"/>
      <c r="B422" s="51"/>
      <c r="C422" s="51"/>
      <c r="D422" s="51"/>
      <c r="E422" s="52"/>
      <c r="F422" s="53"/>
      <c r="G422" s="51"/>
      <c r="H422" s="54">
        <f>IF(B422="","",IFERROR(INDEX(Zoznamy!$B$5:$B$13,MATCH(B422,Zoznamy!$A$5:$A$13,0)),"?"))</f>
      </c>
      <c r="I422" s="55">
        <f>IF(A422="","",EDATE(A422,M422-1))</f>
      </c>
      <c r="J422" s="51"/>
      <c r="K422" s="43">
        <f>IF(A422="",0,YEAR(A422)*12+MONTH(A422))</f>
      </c>
      <c r="L422" s="43">
        <f>IF(A422="",0,DAY(A422))</f>
      </c>
      <c r="M422" s="43">
        <f>MAX(1,F422)</f>
      </c>
    </row>
    <row r="423" spans="1:13" x14ac:dyDescent="0.2">
      <c r="A423" s="50"/>
      <c r="B423" s="51"/>
      <c r="C423" s="51"/>
      <c r="D423" s="51"/>
      <c r="E423" s="52"/>
      <c r="F423" s="53"/>
      <c r="G423" s="51"/>
      <c r="H423" s="54">
        <f>IF(B423="","",IFERROR(INDEX(Zoznamy!$B$5:$B$13,MATCH(B423,Zoznamy!$A$5:$A$13,0)),"?"))</f>
      </c>
      <c r="I423" s="55">
        <f>IF(A423="","",EDATE(A423,M423-1))</f>
      </c>
      <c r="J423" s="51"/>
      <c r="K423" s="43">
        <f>IF(A423="",0,YEAR(A423)*12+MONTH(A423))</f>
      </c>
      <c r="L423" s="43">
        <f>IF(A423="",0,DAY(A423))</f>
      </c>
      <c r="M423" s="43">
        <f>MAX(1,F423)</f>
      </c>
    </row>
    <row r="424" spans="1:13" x14ac:dyDescent="0.2">
      <c r="A424" s="50"/>
      <c r="B424" s="51"/>
      <c r="C424" s="51"/>
      <c r="D424" s="51"/>
      <c r="E424" s="52"/>
      <c r="F424" s="53"/>
      <c r="G424" s="51"/>
      <c r="H424" s="54">
        <f>IF(B424="","",IFERROR(INDEX(Zoznamy!$B$5:$B$13,MATCH(B424,Zoznamy!$A$5:$A$13,0)),"?"))</f>
      </c>
      <c r="I424" s="55">
        <f>IF(A424="","",EDATE(A424,M424-1))</f>
      </c>
      <c r="J424" s="51"/>
      <c r="K424" s="43">
        <f>IF(A424="",0,YEAR(A424)*12+MONTH(A424))</f>
      </c>
      <c r="L424" s="43">
        <f>IF(A424="",0,DAY(A424))</f>
      </c>
      <c r="M424" s="43">
        <f>MAX(1,F424)</f>
      </c>
    </row>
    <row r="425" spans="1:13" x14ac:dyDescent="0.2">
      <c r="A425" s="50"/>
      <c r="B425" s="51"/>
      <c r="C425" s="51"/>
      <c r="D425" s="51"/>
      <c r="E425" s="52"/>
      <c r="F425" s="53"/>
      <c r="G425" s="51"/>
      <c r="H425" s="54">
        <f>IF(B425="","",IFERROR(INDEX(Zoznamy!$B$5:$B$13,MATCH(B425,Zoznamy!$A$5:$A$13,0)),"?"))</f>
      </c>
      <c r="I425" s="55">
        <f>IF(A425="","",EDATE(A425,M425-1))</f>
      </c>
      <c r="J425" s="51"/>
      <c r="K425" s="43">
        <f>IF(A425="",0,YEAR(A425)*12+MONTH(A425))</f>
      </c>
      <c r="L425" s="43">
        <f>IF(A425="",0,DAY(A425))</f>
      </c>
      <c r="M425" s="43">
        <f>MAX(1,F425)</f>
      </c>
    </row>
    <row r="426" spans="1:13" x14ac:dyDescent="0.2">
      <c r="A426" s="50"/>
      <c r="B426" s="51"/>
      <c r="C426" s="51"/>
      <c r="D426" s="51"/>
      <c r="E426" s="52"/>
      <c r="F426" s="53"/>
      <c r="G426" s="51"/>
      <c r="H426" s="54">
        <f>IF(B426="","",IFERROR(INDEX(Zoznamy!$B$5:$B$13,MATCH(B426,Zoznamy!$A$5:$A$13,0)),"?"))</f>
      </c>
      <c r="I426" s="55">
        <f>IF(A426="","",EDATE(A426,M426-1))</f>
      </c>
      <c r="J426" s="51"/>
      <c r="K426" s="43">
        <f>IF(A426="",0,YEAR(A426)*12+MONTH(A426))</f>
      </c>
      <c r="L426" s="43">
        <f>IF(A426="",0,DAY(A426))</f>
      </c>
      <c r="M426" s="43">
        <f>MAX(1,F426)</f>
      </c>
    </row>
    <row r="427" spans="1:13" x14ac:dyDescent="0.2">
      <c r="A427" s="50"/>
      <c r="B427" s="51"/>
      <c r="C427" s="51"/>
      <c r="D427" s="51"/>
      <c r="E427" s="52"/>
      <c r="F427" s="53"/>
      <c r="G427" s="51"/>
      <c r="H427" s="54">
        <f>IF(B427="","",IFERROR(INDEX(Zoznamy!$B$5:$B$13,MATCH(B427,Zoznamy!$A$5:$A$13,0)),"?"))</f>
      </c>
      <c r="I427" s="55">
        <f>IF(A427="","",EDATE(A427,M427-1))</f>
      </c>
      <c r="J427" s="51"/>
      <c r="K427" s="43">
        <f>IF(A427="",0,YEAR(A427)*12+MONTH(A427))</f>
      </c>
      <c r="L427" s="43">
        <f>IF(A427="",0,DAY(A427))</f>
      </c>
      <c r="M427" s="43">
        <f>MAX(1,F427)</f>
      </c>
    </row>
    <row r="428" spans="1:13" x14ac:dyDescent="0.2">
      <c r="A428" s="50"/>
      <c r="B428" s="51"/>
      <c r="C428" s="51"/>
      <c r="D428" s="51"/>
      <c r="E428" s="52"/>
      <c r="F428" s="53"/>
      <c r="G428" s="51"/>
      <c r="H428" s="54">
        <f>IF(B428="","",IFERROR(INDEX(Zoznamy!$B$5:$B$13,MATCH(B428,Zoznamy!$A$5:$A$13,0)),"?"))</f>
      </c>
      <c r="I428" s="55">
        <f>IF(A428="","",EDATE(A428,M428-1))</f>
      </c>
      <c r="J428" s="51"/>
      <c r="K428" s="43">
        <f>IF(A428="",0,YEAR(A428)*12+MONTH(A428))</f>
      </c>
      <c r="L428" s="43">
        <f>IF(A428="",0,DAY(A428))</f>
      </c>
      <c r="M428" s="43">
        <f>MAX(1,F428)</f>
      </c>
    </row>
    <row r="429" spans="1:13" x14ac:dyDescent="0.2">
      <c r="A429" s="50"/>
      <c r="B429" s="51"/>
      <c r="C429" s="51"/>
      <c r="D429" s="51"/>
      <c r="E429" s="52"/>
      <c r="F429" s="53"/>
      <c r="G429" s="51"/>
      <c r="H429" s="54">
        <f>IF(B429="","",IFERROR(INDEX(Zoznamy!$B$5:$B$13,MATCH(B429,Zoznamy!$A$5:$A$13,0)),"?"))</f>
      </c>
      <c r="I429" s="55">
        <f>IF(A429="","",EDATE(A429,M429-1))</f>
      </c>
      <c r="J429" s="51"/>
      <c r="K429" s="43">
        <f>IF(A429="",0,YEAR(A429)*12+MONTH(A429))</f>
      </c>
      <c r="L429" s="43">
        <f>IF(A429="",0,DAY(A429))</f>
      </c>
      <c r="M429" s="43">
        <f>MAX(1,F429)</f>
      </c>
    </row>
    <row r="430" spans="1:13" x14ac:dyDescent="0.2">
      <c r="A430" s="50"/>
      <c r="B430" s="51"/>
      <c r="C430" s="51"/>
      <c r="D430" s="51"/>
      <c r="E430" s="52"/>
      <c r="F430" s="53"/>
      <c r="G430" s="51"/>
      <c r="H430" s="54">
        <f>IF(B430="","",IFERROR(INDEX(Zoznamy!$B$5:$B$13,MATCH(B430,Zoznamy!$A$5:$A$13,0)),"?"))</f>
      </c>
      <c r="I430" s="55">
        <f>IF(A430="","",EDATE(A430,M430-1))</f>
      </c>
      <c r="J430" s="51"/>
      <c r="K430" s="43">
        <f>IF(A430="",0,YEAR(A430)*12+MONTH(A430))</f>
      </c>
      <c r="L430" s="43">
        <f>IF(A430="",0,DAY(A430))</f>
      </c>
      <c r="M430" s="43">
        <f>MAX(1,F430)</f>
      </c>
    </row>
    <row r="431" spans="1:13" x14ac:dyDescent="0.2">
      <c r="A431" s="50"/>
      <c r="B431" s="51"/>
      <c r="C431" s="51"/>
      <c r="D431" s="51"/>
      <c r="E431" s="52"/>
      <c r="F431" s="53"/>
      <c r="G431" s="51"/>
      <c r="H431" s="54">
        <f>IF(B431="","",IFERROR(INDEX(Zoznamy!$B$5:$B$13,MATCH(B431,Zoznamy!$A$5:$A$13,0)),"?"))</f>
      </c>
      <c r="I431" s="55">
        <f>IF(A431="","",EDATE(A431,M431-1))</f>
      </c>
      <c r="J431" s="51"/>
      <c r="K431" s="43">
        <f>IF(A431="",0,YEAR(A431)*12+MONTH(A431))</f>
      </c>
      <c r="L431" s="43">
        <f>IF(A431="",0,DAY(A431))</f>
      </c>
      <c r="M431" s="43">
        <f>MAX(1,F431)</f>
      </c>
    </row>
    <row r="432" spans="1:13" x14ac:dyDescent="0.2">
      <c r="A432" s="50"/>
      <c r="B432" s="51"/>
      <c r="C432" s="51"/>
      <c r="D432" s="51"/>
      <c r="E432" s="52"/>
      <c r="F432" s="53"/>
      <c r="G432" s="51"/>
      <c r="H432" s="54">
        <f>IF(B432="","",IFERROR(INDEX(Zoznamy!$B$5:$B$13,MATCH(B432,Zoznamy!$A$5:$A$13,0)),"?"))</f>
      </c>
      <c r="I432" s="55">
        <f>IF(A432="","",EDATE(A432,M432-1))</f>
      </c>
      <c r="J432" s="51"/>
      <c r="K432" s="43">
        <f>IF(A432="",0,YEAR(A432)*12+MONTH(A432))</f>
      </c>
      <c r="L432" s="43">
        <f>IF(A432="",0,DAY(A432))</f>
      </c>
      <c r="M432" s="43">
        <f>MAX(1,F432)</f>
      </c>
    </row>
    <row r="433" spans="1:13" x14ac:dyDescent="0.2">
      <c r="A433" s="50"/>
      <c r="B433" s="51"/>
      <c r="C433" s="51"/>
      <c r="D433" s="51"/>
      <c r="E433" s="52"/>
      <c r="F433" s="53"/>
      <c r="G433" s="51"/>
      <c r="H433" s="54">
        <f>IF(B433="","",IFERROR(INDEX(Zoznamy!$B$5:$B$13,MATCH(B433,Zoznamy!$A$5:$A$13,0)),"?"))</f>
      </c>
      <c r="I433" s="55">
        <f>IF(A433="","",EDATE(A433,M433-1))</f>
      </c>
      <c r="J433" s="51"/>
      <c r="K433" s="43">
        <f>IF(A433="",0,YEAR(A433)*12+MONTH(A433))</f>
      </c>
      <c r="L433" s="43">
        <f>IF(A433="",0,DAY(A433))</f>
      </c>
      <c r="M433" s="43">
        <f>MAX(1,F433)</f>
      </c>
    </row>
    <row r="434" spans="1:13" x14ac:dyDescent="0.2">
      <c r="A434" s="50"/>
      <c r="B434" s="51"/>
      <c r="C434" s="51"/>
      <c r="D434" s="51"/>
      <c r="E434" s="52"/>
      <c r="F434" s="53"/>
      <c r="G434" s="51"/>
      <c r="H434" s="54">
        <f>IF(B434="","",IFERROR(INDEX(Zoznamy!$B$5:$B$13,MATCH(B434,Zoznamy!$A$5:$A$13,0)),"?"))</f>
      </c>
      <c r="I434" s="55">
        <f>IF(A434="","",EDATE(A434,M434-1))</f>
      </c>
      <c r="J434" s="51"/>
      <c r="K434" s="43">
        <f>IF(A434="",0,YEAR(A434)*12+MONTH(A434))</f>
      </c>
      <c r="L434" s="43">
        <f>IF(A434="",0,DAY(A434))</f>
      </c>
      <c r="M434" s="43">
        <f>MAX(1,F434)</f>
      </c>
    </row>
    <row r="435" spans="1:13" x14ac:dyDescent="0.2">
      <c r="A435" s="50"/>
      <c r="B435" s="51"/>
      <c r="C435" s="51"/>
      <c r="D435" s="51"/>
      <c r="E435" s="52"/>
      <c r="F435" s="53"/>
      <c r="G435" s="51"/>
      <c r="H435" s="54">
        <f>IF(B435="","",IFERROR(INDEX(Zoznamy!$B$5:$B$13,MATCH(B435,Zoznamy!$A$5:$A$13,0)),"?"))</f>
      </c>
      <c r="I435" s="55">
        <f>IF(A435="","",EDATE(A435,M435-1))</f>
      </c>
      <c r="J435" s="51"/>
      <c r="K435" s="43">
        <f>IF(A435="",0,YEAR(A435)*12+MONTH(A435))</f>
      </c>
      <c r="L435" s="43">
        <f>IF(A435="",0,DAY(A435))</f>
      </c>
      <c r="M435" s="43">
        <f>MAX(1,F435)</f>
      </c>
    </row>
    <row r="436" spans="1:13" x14ac:dyDescent="0.2">
      <c r="A436" s="50"/>
      <c r="B436" s="51"/>
      <c r="C436" s="51"/>
      <c r="D436" s="51"/>
      <c r="E436" s="52"/>
      <c r="F436" s="53"/>
      <c r="G436" s="51"/>
      <c r="H436" s="54">
        <f>IF(B436="","",IFERROR(INDEX(Zoznamy!$B$5:$B$13,MATCH(B436,Zoznamy!$A$5:$A$13,0)),"?"))</f>
      </c>
      <c r="I436" s="55">
        <f>IF(A436="","",EDATE(A436,M436-1))</f>
      </c>
      <c r="J436" s="51"/>
      <c r="K436" s="43">
        <f>IF(A436="",0,YEAR(A436)*12+MONTH(A436))</f>
      </c>
      <c r="L436" s="43">
        <f>IF(A436="",0,DAY(A436))</f>
      </c>
      <c r="M436" s="43">
        <f>MAX(1,F436)</f>
      </c>
    </row>
    <row r="437" spans="1:13" x14ac:dyDescent="0.2">
      <c r="A437" s="50"/>
      <c r="B437" s="51"/>
      <c r="C437" s="51"/>
      <c r="D437" s="51"/>
      <c r="E437" s="52"/>
      <c r="F437" s="53"/>
      <c r="G437" s="51"/>
      <c r="H437" s="54">
        <f>IF(B437="","",IFERROR(INDEX(Zoznamy!$B$5:$B$13,MATCH(B437,Zoznamy!$A$5:$A$13,0)),"?"))</f>
      </c>
      <c r="I437" s="55">
        <f>IF(A437="","",EDATE(A437,M437-1))</f>
      </c>
      <c r="J437" s="51"/>
      <c r="K437" s="43">
        <f>IF(A437="",0,YEAR(A437)*12+MONTH(A437))</f>
      </c>
      <c r="L437" s="43">
        <f>IF(A437="",0,DAY(A437))</f>
      </c>
      <c r="M437" s="43">
        <f>MAX(1,F437)</f>
      </c>
    </row>
    <row r="438" spans="1:13" x14ac:dyDescent="0.2">
      <c r="A438" s="50"/>
      <c r="B438" s="51"/>
      <c r="C438" s="51"/>
      <c r="D438" s="51"/>
      <c r="E438" s="52"/>
      <c r="F438" s="53"/>
      <c r="G438" s="51"/>
      <c r="H438" s="54">
        <f>IF(B438="","",IFERROR(INDEX(Zoznamy!$B$5:$B$13,MATCH(B438,Zoznamy!$A$5:$A$13,0)),"?"))</f>
      </c>
      <c r="I438" s="55">
        <f>IF(A438="","",EDATE(A438,M438-1))</f>
      </c>
      <c r="J438" s="51"/>
      <c r="K438" s="43">
        <f>IF(A438="",0,YEAR(A438)*12+MONTH(A438))</f>
      </c>
      <c r="L438" s="43">
        <f>IF(A438="",0,DAY(A438))</f>
      </c>
      <c r="M438" s="43">
        <f>MAX(1,F438)</f>
      </c>
    </row>
    <row r="439" spans="1:13" x14ac:dyDescent="0.2">
      <c r="A439" s="50"/>
      <c r="B439" s="51"/>
      <c r="C439" s="51"/>
      <c r="D439" s="51"/>
      <c r="E439" s="52"/>
      <c r="F439" s="53"/>
      <c r="G439" s="51"/>
      <c r="H439" s="54">
        <f>IF(B439="","",IFERROR(INDEX(Zoznamy!$B$5:$B$13,MATCH(B439,Zoznamy!$A$5:$A$13,0)),"?"))</f>
      </c>
      <c r="I439" s="55">
        <f>IF(A439="","",EDATE(A439,M439-1))</f>
      </c>
      <c r="J439" s="51"/>
      <c r="K439" s="43">
        <f>IF(A439="",0,YEAR(A439)*12+MONTH(A439))</f>
      </c>
      <c r="L439" s="43">
        <f>IF(A439="",0,DAY(A439))</f>
      </c>
      <c r="M439" s="43">
        <f>MAX(1,F439)</f>
      </c>
    </row>
    <row r="440" spans="1:13" x14ac:dyDescent="0.2">
      <c r="A440" s="50"/>
      <c r="B440" s="51"/>
      <c r="C440" s="51"/>
      <c r="D440" s="51"/>
      <c r="E440" s="52"/>
      <c r="F440" s="53"/>
      <c r="G440" s="51"/>
      <c r="H440" s="54">
        <f>IF(B440="","",IFERROR(INDEX(Zoznamy!$B$5:$B$13,MATCH(B440,Zoznamy!$A$5:$A$13,0)),"?"))</f>
      </c>
      <c r="I440" s="55">
        <f>IF(A440="","",EDATE(A440,M440-1))</f>
      </c>
      <c r="J440" s="51"/>
      <c r="K440" s="43">
        <f>IF(A440="",0,YEAR(A440)*12+MONTH(A440))</f>
      </c>
      <c r="L440" s="43">
        <f>IF(A440="",0,DAY(A440))</f>
      </c>
      <c r="M440" s="43">
        <f>MAX(1,F440)</f>
      </c>
    </row>
    <row r="441" spans="1:13" x14ac:dyDescent="0.2">
      <c r="A441" s="50"/>
      <c r="B441" s="51"/>
      <c r="C441" s="51"/>
      <c r="D441" s="51"/>
      <c r="E441" s="52"/>
      <c r="F441" s="53"/>
      <c r="G441" s="51"/>
      <c r="H441" s="54">
        <f>IF(B441="","",IFERROR(INDEX(Zoznamy!$B$5:$B$13,MATCH(B441,Zoznamy!$A$5:$A$13,0)),"?"))</f>
      </c>
      <c r="I441" s="55">
        <f>IF(A441="","",EDATE(A441,M441-1))</f>
      </c>
      <c r="J441" s="51"/>
      <c r="K441" s="43">
        <f>IF(A441="",0,YEAR(A441)*12+MONTH(A441))</f>
      </c>
      <c r="L441" s="43">
        <f>IF(A441="",0,DAY(A441))</f>
      </c>
      <c r="M441" s="43">
        <f>MAX(1,F441)</f>
      </c>
    </row>
    <row r="442" spans="1:13" x14ac:dyDescent="0.2">
      <c r="A442" s="50"/>
      <c r="B442" s="51"/>
      <c r="C442" s="51"/>
      <c r="D442" s="51"/>
      <c r="E442" s="52"/>
      <c r="F442" s="53"/>
      <c r="G442" s="51"/>
      <c r="H442" s="54">
        <f>IF(B442="","",IFERROR(INDEX(Zoznamy!$B$5:$B$13,MATCH(B442,Zoznamy!$A$5:$A$13,0)),"?"))</f>
      </c>
      <c r="I442" s="55">
        <f>IF(A442="","",EDATE(A442,M442-1))</f>
      </c>
      <c r="J442" s="51"/>
      <c r="K442" s="43">
        <f>IF(A442="",0,YEAR(A442)*12+MONTH(A442))</f>
      </c>
      <c r="L442" s="43">
        <f>IF(A442="",0,DAY(A442))</f>
      </c>
      <c r="M442" s="43">
        <f>MAX(1,F442)</f>
      </c>
    </row>
    <row r="443" spans="1:13" x14ac:dyDescent="0.2">
      <c r="A443" s="50"/>
      <c r="B443" s="51"/>
      <c r="C443" s="51"/>
      <c r="D443" s="51"/>
      <c r="E443" s="52"/>
      <c r="F443" s="53"/>
      <c r="G443" s="51"/>
      <c r="H443" s="54">
        <f>IF(B443="","",IFERROR(INDEX(Zoznamy!$B$5:$B$13,MATCH(B443,Zoznamy!$A$5:$A$13,0)),"?"))</f>
      </c>
      <c r="I443" s="55">
        <f>IF(A443="","",EDATE(A443,M443-1))</f>
      </c>
      <c r="J443" s="51"/>
      <c r="K443" s="43">
        <f>IF(A443="",0,YEAR(A443)*12+MONTH(A443))</f>
      </c>
      <c r="L443" s="43">
        <f>IF(A443="",0,DAY(A443))</f>
      </c>
      <c r="M443" s="43">
        <f>MAX(1,F443)</f>
      </c>
    </row>
    <row r="444" spans="1:13" x14ac:dyDescent="0.2">
      <c r="A444" s="50"/>
      <c r="B444" s="51"/>
      <c r="C444" s="51"/>
      <c r="D444" s="51"/>
      <c r="E444" s="52"/>
      <c r="F444" s="53"/>
      <c r="G444" s="51"/>
      <c r="H444" s="54">
        <f>IF(B444="","",IFERROR(INDEX(Zoznamy!$B$5:$B$13,MATCH(B444,Zoznamy!$A$5:$A$13,0)),"?"))</f>
      </c>
      <c r="I444" s="55">
        <f>IF(A444="","",EDATE(A444,M444-1))</f>
      </c>
      <c r="J444" s="51"/>
      <c r="K444" s="43">
        <f>IF(A444="",0,YEAR(A444)*12+MONTH(A444))</f>
      </c>
      <c r="L444" s="43">
        <f>IF(A444="",0,DAY(A444))</f>
      </c>
      <c r="M444" s="43">
        <f>MAX(1,F444)</f>
      </c>
    </row>
    <row r="445" spans="1:13" x14ac:dyDescent="0.2">
      <c r="A445" s="50"/>
      <c r="B445" s="51"/>
      <c r="C445" s="51"/>
      <c r="D445" s="51"/>
      <c r="E445" s="52"/>
      <c r="F445" s="53"/>
      <c r="G445" s="51"/>
      <c r="H445" s="54">
        <f>IF(B445="","",IFERROR(INDEX(Zoznamy!$B$5:$B$13,MATCH(B445,Zoznamy!$A$5:$A$13,0)),"?"))</f>
      </c>
      <c r="I445" s="55">
        <f>IF(A445="","",EDATE(A445,M445-1))</f>
      </c>
      <c r="J445" s="51"/>
      <c r="K445" s="43">
        <f>IF(A445="",0,YEAR(A445)*12+MONTH(A445))</f>
      </c>
      <c r="L445" s="43">
        <f>IF(A445="",0,DAY(A445))</f>
      </c>
      <c r="M445" s="43">
        <f>MAX(1,F445)</f>
      </c>
    </row>
    <row r="446" spans="1:13" x14ac:dyDescent="0.2">
      <c r="A446" s="50"/>
      <c r="B446" s="51"/>
      <c r="C446" s="51"/>
      <c r="D446" s="51"/>
      <c r="E446" s="52"/>
      <c r="F446" s="53"/>
      <c r="G446" s="51"/>
      <c r="H446" s="54">
        <f>IF(B446="","",IFERROR(INDEX(Zoznamy!$B$5:$B$13,MATCH(B446,Zoznamy!$A$5:$A$13,0)),"?"))</f>
      </c>
      <c r="I446" s="55">
        <f>IF(A446="","",EDATE(A446,M446-1))</f>
      </c>
      <c r="J446" s="51"/>
      <c r="K446" s="43">
        <f>IF(A446="",0,YEAR(A446)*12+MONTH(A446))</f>
      </c>
      <c r="L446" s="43">
        <f>IF(A446="",0,DAY(A446))</f>
      </c>
      <c r="M446" s="43">
        <f>MAX(1,F446)</f>
      </c>
    </row>
    <row r="447" spans="1:13" x14ac:dyDescent="0.2">
      <c r="A447" s="50"/>
      <c r="B447" s="51"/>
      <c r="C447" s="51"/>
      <c r="D447" s="51"/>
      <c r="E447" s="52"/>
      <c r="F447" s="53"/>
      <c r="G447" s="51"/>
      <c r="H447" s="54">
        <f>IF(B447="","",IFERROR(INDEX(Zoznamy!$B$5:$B$13,MATCH(B447,Zoznamy!$A$5:$A$13,0)),"?"))</f>
      </c>
      <c r="I447" s="55">
        <f>IF(A447="","",EDATE(A447,M447-1))</f>
      </c>
      <c r="J447" s="51"/>
      <c r="K447" s="43">
        <f>IF(A447="",0,YEAR(A447)*12+MONTH(A447))</f>
      </c>
      <c r="L447" s="43">
        <f>IF(A447="",0,DAY(A447))</f>
      </c>
      <c r="M447" s="43">
        <f>MAX(1,F447)</f>
      </c>
    </row>
    <row r="448" spans="1:13" x14ac:dyDescent="0.2">
      <c r="A448" s="50"/>
      <c r="B448" s="51"/>
      <c r="C448" s="51"/>
      <c r="D448" s="51"/>
      <c r="E448" s="52"/>
      <c r="F448" s="53"/>
      <c r="G448" s="51"/>
      <c r="H448" s="54">
        <f>IF(B448="","",IFERROR(INDEX(Zoznamy!$B$5:$B$13,MATCH(B448,Zoznamy!$A$5:$A$13,0)),"?"))</f>
      </c>
      <c r="I448" s="55">
        <f>IF(A448="","",EDATE(A448,M448-1))</f>
      </c>
      <c r="J448" s="51"/>
      <c r="K448" s="43">
        <f>IF(A448="",0,YEAR(A448)*12+MONTH(A448))</f>
      </c>
      <c r="L448" s="43">
        <f>IF(A448="",0,DAY(A448))</f>
      </c>
      <c r="M448" s="43">
        <f>MAX(1,F448)</f>
      </c>
    </row>
    <row r="449" spans="1:13" x14ac:dyDescent="0.2">
      <c r="A449" s="50"/>
      <c r="B449" s="51"/>
      <c r="C449" s="51"/>
      <c r="D449" s="51"/>
      <c r="E449" s="52"/>
      <c r="F449" s="53"/>
      <c r="G449" s="51"/>
      <c r="H449" s="54">
        <f>IF(B449="","",IFERROR(INDEX(Zoznamy!$B$5:$B$13,MATCH(B449,Zoznamy!$A$5:$A$13,0)),"?"))</f>
      </c>
      <c r="I449" s="55">
        <f>IF(A449="","",EDATE(A449,M449-1))</f>
      </c>
      <c r="J449" s="51"/>
      <c r="K449" s="43">
        <f>IF(A449="",0,YEAR(A449)*12+MONTH(A449))</f>
      </c>
      <c r="L449" s="43">
        <f>IF(A449="",0,DAY(A449))</f>
      </c>
      <c r="M449" s="43">
        <f>MAX(1,F449)</f>
      </c>
    </row>
    <row r="450" spans="1:13" x14ac:dyDescent="0.2">
      <c r="A450" s="50"/>
      <c r="B450" s="51"/>
      <c r="C450" s="51"/>
      <c r="D450" s="51"/>
      <c r="E450" s="52"/>
      <c r="F450" s="53"/>
      <c r="G450" s="51"/>
      <c r="H450" s="54">
        <f>IF(B450="","",IFERROR(INDEX(Zoznamy!$B$5:$B$13,MATCH(B450,Zoznamy!$A$5:$A$13,0)),"?"))</f>
      </c>
      <c r="I450" s="55">
        <f>IF(A450="","",EDATE(A450,M450-1))</f>
      </c>
      <c r="J450" s="51"/>
      <c r="K450" s="43">
        <f>IF(A450="",0,YEAR(A450)*12+MONTH(A450))</f>
      </c>
      <c r="L450" s="43">
        <f>IF(A450="",0,DAY(A450))</f>
      </c>
      <c r="M450" s="43">
        <f>MAX(1,F450)</f>
      </c>
    </row>
    <row r="451" spans="1:13" x14ac:dyDescent="0.2">
      <c r="A451" s="50"/>
      <c r="B451" s="51"/>
      <c r="C451" s="51"/>
      <c r="D451" s="51"/>
      <c r="E451" s="52"/>
      <c r="F451" s="53"/>
      <c r="G451" s="51"/>
      <c r="H451" s="54">
        <f>IF(B451="","",IFERROR(INDEX(Zoznamy!$B$5:$B$13,MATCH(B451,Zoznamy!$A$5:$A$13,0)),"?"))</f>
      </c>
      <c r="I451" s="55">
        <f>IF(A451="","",EDATE(A451,M451-1))</f>
      </c>
      <c r="J451" s="51"/>
      <c r="K451" s="43">
        <f>IF(A451="",0,YEAR(A451)*12+MONTH(A451))</f>
      </c>
      <c r="L451" s="43">
        <f>IF(A451="",0,DAY(A451))</f>
      </c>
      <c r="M451" s="43">
        <f>MAX(1,F451)</f>
      </c>
    </row>
    <row r="452" spans="1:13" x14ac:dyDescent="0.2">
      <c r="A452" s="50"/>
      <c r="B452" s="51"/>
      <c r="C452" s="51"/>
      <c r="D452" s="51"/>
      <c r="E452" s="52"/>
      <c r="F452" s="53"/>
      <c r="G452" s="51"/>
      <c r="H452" s="54">
        <f>IF(B452="","",IFERROR(INDEX(Zoznamy!$B$5:$B$13,MATCH(B452,Zoznamy!$A$5:$A$13,0)),"?"))</f>
      </c>
      <c r="I452" s="55">
        <f>IF(A452="","",EDATE(A452,M452-1))</f>
      </c>
      <c r="J452" s="51"/>
      <c r="K452" s="43">
        <f>IF(A452="",0,YEAR(A452)*12+MONTH(A452))</f>
      </c>
      <c r="L452" s="43">
        <f>IF(A452="",0,DAY(A452))</f>
      </c>
      <c r="M452" s="43">
        <f>MAX(1,F452)</f>
      </c>
    </row>
    <row r="453" spans="1:13" x14ac:dyDescent="0.2">
      <c r="A453" s="50"/>
      <c r="B453" s="51"/>
      <c r="C453" s="51"/>
      <c r="D453" s="51"/>
      <c r="E453" s="52"/>
      <c r="F453" s="53"/>
      <c r="G453" s="51"/>
      <c r="H453" s="54">
        <f>IF(B453="","",IFERROR(INDEX(Zoznamy!$B$5:$B$13,MATCH(B453,Zoznamy!$A$5:$A$13,0)),"?"))</f>
      </c>
      <c r="I453" s="55">
        <f>IF(A453="","",EDATE(A453,M453-1))</f>
      </c>
      <c r="J453" s="51"/>
      <c r="K453" s="43">
        <f>IF(A453="",0,YEAR(A453)*12+MONTH(A453))</f>
      </c>
      <c r="L453" s="43">
        <f>IF(A453="",0,DAY(A453))</f>
      </c>
      <c r="M453" s="43">
        <f>MAX(1,F453)</f>
      </c>
    </row>
    <row r="454" spans="1:13" x14ac:dyDescent="0.2">
      <c r="A454" s="50"/>
      <c r="B454" s="51"/>
      <c r="C454" s="51"/>
      <c r="D454" s="51"/>
      <c r="E454" s="52"/>
      <c r="F454" s="53"/>
      <c r="G454" s="51"/>
      <c r="H454" s="54">
        <f>IF(B454="","",IFERROR(INDEX(Zoznamy!$B$5:$B$13,MATCH(B454,Zoznamy!$A$5:$A$13,0)),"?"))</f>
      </c>
      <c r="I454" s="55">
        <f>IF(A454="","",EDATE(A454,M454-1))</f>
      </c>
      <c r="J454" s="51"/>
      <c r="K454" s="43">
        <f>IF(A454="",0,YEAR(A454)*12+MONTH(A454))</f>
      </c>
      <c r="L454" s="43">
        <f>IF(A454="",0,DAY(A454))</f>
      </c>
      <c r="M454" s="43">
        <f>MAX(1,F454)</f>
      </c>
    </row>
    <row r="455" spans="1:13" x14ac:dyDescent="0.2">
      <c r="A455" s="50"/>
      <c r="B455" s="51"/>
      <c r="C455" s="51"/>
      <c r="D455" s="51"/>
      <c r="E455" s="52"/>
      <c r="F455" s="53"/>
      <c r="G455" s="51"/>
      <c r="H455" s="54">
        <f>IF(B455="","",IFERROR(INDEX(Zoznamy!$B$5:$B$13,MATCH(B455,Zoznamy!$A$5:$A$13,0)),"?"))</f>
      </c>
      <c r="I455" s="55">
        <f>IF(A455="","",EDATE(A455,M455-1))</f>
      </c>
      <c r="J455" s="51"/>
      <c r="K455" s="43">
        <f>IF(A455="",0,YEAR(A455)*12+MONTH(A455))</f>
      </c>
      <c r="L455" s="43">
        <f>IF(A455="",0,DAY(A455))</f>
      </c>
      <c r="M455" s="43">
        <f>MAX(1,F455)</f>
      </c>
    </row>
    <row r="456" spans="1:13" x14ac:dyDescent="0.2">
      <c r="A456" s="50"/>
      <c r="B456" s="51"/>
      <c r="C456" s="51"/>
      <c r="D456" s="51"/>
      <c r="E456" s="52"/>
      <c r="F456" s="53"/>
      <c r="G456" s="51"/>
      <c r="H456" s="54">
        <f>IF(B456="","",IFERROR(INDEX(Zoznamy!$B$5:$B$13,MATCH(B456,Zoznamy!$A$5:$A$13,0)),"?"))</f>
      </c>
      <c r="I456" s="55">
        <f>IF(A456="","",EDATE(A456,M456-1))</f>
      </c>
      <c r="J456" s="51"/>
      <c r="K456" s="43">
        <f>IF(A456="",0,YEAR(A456)*12+MONTH(A456))</f>
      </c>
      <c r="L456" s="43">
        <f>IF(A456="",0,DAY(A456))</f>
      </c>
      <c r="M456" s="43">
        <f>MAX(1,F456)</f>
      </c>
    </row>
    <row r="457" spans="1:13" x14ac:dyDescent="0.2">
      <c r="A457" s="50"/>
      <c r="B457" s="51"/>
      <c r="C457" s="51"/>
      <c r="D457" s="51"/>
      <c r="E457" s="52"/>
      <c r="F457" s="53"/>
      <c r="G457" s="51"/>
      <c r="H457" s="54">
        <f>IF(B457="","",IFERROR(INDEX(Zoznamy!$B$5:$B$13,MATCH(B457,Zoznamy!$A$5:$A$13,0)),"?"))</f>
      </c>
      <c r="I457" s="55">
        <f>IF(A457="","",EDATE(A457,M457-1))</f>
      </c>
      <c r="J457" s="51"/>
      <c r="K457" s="43">
        <f>IF(A457="",0,YEAR(A457)*12+MONTH(A457))</f>
      </c>
      <c r="L457" s="43">
        <f>IF(A457="",0,DAY(A457))</f>
      </c>
      <c r="M457" s="43">
        <f>MAX(1,F457)</f>
      </c>
    </row>
    <row r="458" spans="1:13" x14ac:dyDescent="0.2">
      <c r="A458" s="50"/>
      <c r="B458" s="51"/>
      <c r="C458" s="51"/>
      <c r="D458" s="51"/>
      <c r="E458" s="52"/>
      <c r="F458" s="53"/>
      <c r="G458" s="51"/>
      <c r="H458" s="54">
        <f>IF(B458="","",IFERROR(INDEX(Zoznamy!$B$5:$B$13,MATCH(B458,Zoznamy!$A$5:$A$13,0)),"?"))</f>
      </c>
      <c r="I458" s="55">
        <f>IF(A458="","",EDATE(A458,M458-1))</f>
      </c>
      <c r="J458" s="51"/>
      <c r="K458" s="43">
        <f>IF(A458="",0,YEAR(A458)*12+MONTH(A458))</f>
      </c>
      <c r="L458" s="43">
        <f>IF(A458="",0,DAY(A458))</f>
      </c>
      <c r="M458" s="43">
        <f>MAX(1,F458)</f>
      </c>
    </row>
    <row r="459" spans="1:13" x14ac:dyDescent="0.2">
      <c r="A459" s="50"/>
      <c r="B459" s="51"/>
      <c r="C459" s="51"/>
      <c r="D459" s="51"/>
      <c r="E459" s="52"/>
      <c r="F459" s="53"/>
      <c r="G459" s="51"/>
      <c r="H459" s="54">
        <f>IF(B459="","",IFERROR(INDEX(Zoznamy!$B$5:$B$13,MATCH(B459,Zoznamy!$A$5:$A$13,0)),"?"))</f>
      </c>
      <c r="I459" s="55">
        <f>IF(A459="","",EDATE(A459,M459-1))</f>
      </c>
      <c r="J459" s="51"/>
      <c r="K459" s="43">
        <f>IF(A459="",0,YEAR(A459)*12+MONTH(A459))</f>
      </c>
      <c r="L459" s="43">
        <f>IF(A459="",0,DAY(A459))</f>
      </c>
      <c r="M459" s="43">
        <f>MAX(1,F459)</f>
      </c>
    </row>
    <row r="460" spans="1:13" x14ac:dyDescent="0.2">
      <c r="A460" s="50"/>
      <c r="B460" s="51"/>
      <c r="C460" s="51"/>
      <c r="D460" s="51"/>
      <c r="E460" s="52"/>
      <c r="F460" s="53"/>
      <c r="G460" s="51"/>
      <c r="H460" s="54">
        <f>IF(B460="","",IFERROR(INDEX(Zoznamy!$B$5:$B$13,MATCH(B460,Zoznamy!$A$5:$A$13,0)),"?"))</f>
      </c>
      <c r="I460" s="55">
        <f>IF(A460="","",EDATE(A460,M460-1))</f>
      </c>
      <c r="J460" s="51"/>
      <c r="K460" s="43">
        <f>IF(A460="",0,YEAR(A460)*12+MONTH(A460))</f>
      </c>
      <c r="L460" s="43">
        <f>IF(A460="",0,DAY(A460))</f>
      </c>
      <c r="M460" s="43">
        <f>MAX(1,F460)</f>
      </c>
    </row>
    <row r="461" spans="1:13" x14ac:dyDescent="0.2">
      <c r="A461" s="50"/>
      <c r="B461" s="51"/>
      <c r="C461" s="51"/>
      <c r="D461" s="51"/>
      <c r="E461" s="52"/>
      <c r="F461" s="53"/>
      <c r="G461" s="51"/>
      <c r="H461" s="54">
        <f>IF(B461="","",IFERROR(INDEX(Zoznamy!$B$5:$B$13,MATCH(B461,Zoznamy!$A$5:$A$13,0)),"?"))</f>
      </c>
      <c r="I461" s="55">
        <f>IF(A461="","",EDATE(A461,M461-1))</f>
      </c>
      <c r="J461" s="51"/>
      <c r="K461" s="43">
        <f>IF(A461="",0,YEAR(A461)*12+MONTH(A461))</f>
      </c>
      <c r="L461" s="43">
        <f>IF(A461="",0,DAY(A461))</f>
      </c>
      <c r="M461" s="43">
        <f>MAX(1,F461)</f>
      </c>
    </row>
    <row r="462" spans="1:13" x14ac:dyDescent="0.2">
      <c r="A462" s="50"/>
      <c r="B462" s="51"/>
      <c r="C462" s="51"/>
      <c r="D462" s="51"/>
      <c r="E462" s="52"/>
      <c r="F462" s="53"/>
      <c r="G462" s="51"/>
      <c r="H462" s="54">
        <f>IF(B462="","",IFERROR(INDEX(Zoznamy!$B$5:$B$13,MATCH(B462,Zoznamy!$A$5:$A$13,0)),"?"))</f>
      </c>
      <c r="I462" s="55">
        <f>IF(A462="","",EDATE(A462,M462-1))</f>
      </c>
      <c r="J462" s="51"/>
      <c r="K462" s="43">
        <f>IF(A462="",0,YEAR(A462)*12+MONTH(A462))</f>
      </c>
      <c r="L462" s="43">
        <f>IF(A462="",0,DAY(A462))</f>
      </c>
      <c r="M462" s="43">
        <f>MAX(1,F462)</f>
      </c>
    </row>
    <row r="463" spans="1:13" x14ac:dyDescent="0.2">
      <c r="A463" s="50"/>
      <c r="B463" s="51"/>
      <c r="C463" s="51"/>
      <c r="D463" s="51"/>
      <c r="E463" s="52"/>
      <c r="F463" s="53"/>
      <c r="G463" s="51"/>
      <c r="H463" s="54">
        <f>IF(B463="","",IFERROR(INDEX(Zoznamy!$B$5:$B$13,MATCH(B463,Zoznamy!$A$5:$A$13,0)),"?"))</f>
      </c>
      <c r="I463" s="55">
        <f>IF(A463="","",EDATE(A463,M463-1))</f>
      </c>
      <c r="J463" s="51"/>
      <c r="K463" s="43">
        <f>IF(A463="",0,YEAR(A463)*12+MONTH(A463))</f>
      </c>
      <c r="L463" s="43">
        <f>IF(A463="",0,DAY(A463))</f>
      </c>
      <c r="M463" s="43">
        <f>MAX(1,F463)</f>
      </c>
    </row>
    <row r="464" spans="1:13" x14ac:dyDescent="0.2">
      <c r="A464" s="50"/>
      <c r="B464" s="51"/>
      <c r="C464" s="51"/>
      <c r="D464" s="51"/>
      <c r="E464" s="52"/>
      <c r="F464" s="53"/>
      <c r="G464" s="51"/>
      <c r="H464" s="54">
        <f>IF(B464="","",IFERROR(INDEX(Zoznamy!$B$5:$B$13,MATCH(B464,Zoznamy!$A$5:$A$13,0)),"?"))</f>
      </c>
      <c r="I464" s="55">
        <f>IF(A464="","",EDATE(A464,M464-1))</f>
      </c>
      <c r="J464" s="51"/>
      <c r="K464" s="43">
        <f>IF(A464="",0,YEAR(A464)*12+MONTH(A464))</f>
      </c>
      <c r="L464" s="43">
        <f>IF(A464="",0,DAY(A464))</f>
      </c>
      <c r="M464" s="43">
        <f>MAX(1,F464)</f>
      </c>
    </row>
    <row r="465" spans="1:13" x14ac:dyDescent="0.2">
      <c r="A465" s="50"/>
      <c r="B465" s="51"/>
      <c r="C465" s="51"/>
      <c r="D465" s="51"/>
      <c r="E465" s="52"/>
      <c r="F465" s="53"/>
      <c r="G465" s="51"/>
      <c r="H465" s="54">
        <f>IF(B465="","",IFERROR(INDEX(Zoznamy!$B$5:$B$13,MATCH(B465,Zoznamy!$A$5:$A$13,0)),"?"))</f>
      </c>
      <c r="I465" s="55">
        <f>IF(A465="","",EDATE(A465,M465-1))</f>
      </c>
      <c r="J465" s="51"/>
      <c r="K465" s="43">
        <f>IF(A465="",0,YEAR(A465)*12+MONTH(A465))</f>
      </c>
      <c r="L465" s="43">
        <f>IF(A465="",0,DAY(A465))</f>
      </c>
      <c r="M465" s="43">
        <f>MAX(1,F465)</f>
      </c>
    </row>
    <row r="466" spans="1:13" x14ac:dyDescent="0.2">
      <c r="A466" s="50"/>
      <c r="B466" s="51"/>
      <c r="C466" s="51"/>
      <c r="D466" s="51"/>
      <c r="E466" s="52"/>
      <c r="F466" s="53"/>
      <c r="G466" s="51"/>
      <c r="H466" s="54">
        <f>IF(B466="","",IFERROR(INDEX(Zoznamy!$B$5:$B$13,MATCH(B466,Zoznamy!$A$5:$A$13,0)),"?"))</f>
      </c>
      <c r="I466" s="55">
        <f>IF(A466="","",EDATE(A466,M466-1))</f>
      </c>
      <c r="J466" s="51"/>
      <c r="K466" s="43">
        <f>IF(A466="",0,YEAR(A466)*12+MONTH(A466))</f>
      </c>
      <c r="L466" s="43">
        <f>IF(A466="",0,DAY(A466))</f>
      </c>
      <c r="M466" s="43">
        <f>MAX(1,F466)</f>
      </c>
    </row>
    <row r="467" spans="1:13" x14ac:dyDescent="0.2">
      <c r="A467" s="50"/>
      <c r="B467" s="51"/>
      <c r="C467" s="51"/>
      <c r="D467" s="51"/>
      <c r="E467" s="52"/>
      <c r="F467" s="53"/>
      <c r="G467" s="51"/>
      <c r="H467" s="54">
        <f>IF(B467="","",IFERROR(INDEX(Zoznamy!$B$5:$B$13,MATCH(B467,Zoznamy!$A$5:$A$13,0)),"?"))</f>
      </c>
      <c r="I467" s="55">
        <f>IF(A467="","",EDATE(A467,M467-1))</f>
      </c>
      <c r="J467" s="51"/>
      <c r="K467" s="43">
        <f>IF(A467="",0,YEAR(A467)*12+MONTH(A467))</f>
      </c>
      <c r="L467" s="43">
        <f>IF(A467="",0,DAY(A467))</f>
      </c>
      <c r="M467" s="43">
        <f>MAX(1,F467)</f>
      </c>
    </row>
    <row r="468" spans="1:13" x14ac:dyDescent="0.2">
      <c r="A468" s="50"/>
      <c r="B468" s="51"/>
      <c r="C468" s="51"/>
      <c r="D468" s="51"/>
      <c r="E468" s="52"/>
      <c r="F468" s="53"/>
      <c r="G468" s="51"/>
      <c r="H468" s="54">
        <f>IF(B468="","",IFERROR(INDEX(Zoznamy!$B$5:$B$13,MATCH(B468,Zoznamy!$A$5:$A$13,0)),"?"))</f>
      </c>
      <c r="I468" s="55">
        <f>IF(A468="","",EDATE(A468,M468-1))</f>
      </c>
      <c r="J468" s="51"/>
      <c r="K468" s="43">
        <f>IF(A468="",0,YEAR(A468)*12+MONTH(A468))</f>
      </c>
      <c r="L468" s="43">
        <f>IF(A468="",0,DAY(A468))</f>
      </c>
      <c r="M468" s="43">
        <f>MAX(1,F468)</f>
      </c>
    </row>
    <row r="469" spans="1:13" x14ac:dyDescent="0.2">
      <c r="A469" s="50"/>
      <c r="B469" s="51"/>
      <c r="C469" s="51"/>
      <c r="D469" s="51"/>
      <c r="E469" s="52"/>
      <c r="F469" s="53"/>
      <c r="G469" s="51"/>
      <c r="H469" s="54">
        <f>IF(B469="","",IFERROR(INDEX(Zoznamy!$B$5:$B$13,MATCH(B469,Zoznamy!$A$5:$A$13,0)),"?"))</f>
      </c>
      <c r="I469" s="55">
        <f>IF(A469="","",EDATE(A469,M469-1))</f>
      </c>
      <c r="J469" s="51"/>
      <c r="K469" s="43">
        <f>IF(A469="",0,YEAR(A469)*12+MONTH(A469))</f>
      </c>
      <c r="L469" s="43">
        <f>IF(A469="",0,DAY(A469))</f>
      </c>
      <c r="M469" s="43">
        <f>MAX(1,F469)</f>
      </c>
    </row>
    <row r="470" spans="1:13" x14ac:dyDescent="0.2">
      <c r="A470" s="50"/>
      <c r="B470" s="51"/>
      <c r="C470" s="51"/>
      <c r="D470" s="51"/>
      <c r="E470" s="52"/>
      <c r="F470" s="53"/>
      <c r="G470" s="51"/>
      <c r="H470" s="54">
        <f>IF(B470="","",IFERROR(INDEX(Zoznamy!$B$5:$B$13,MATCH(B470,Zoznamy!$A$5:$A$13,0)),"?"))</f>
      </c>
      <c r="I470" s="55">
        <f>IF(A470="","",EDATE(A470,M470-1))</f>
      </c>
      <c r="J470" s="51"/>
      <c r="K470" s="43">
        <f>IF(A470="",0,YEAR(A470)*12+MONTH(A470))</f>
      </c>
      <c r="L470" s="43">
        <f>IF(A470="",0,DAY(A470))</f>
      </c>
      <c r="M470" s="43">
        <f>MAX(1,F470)</f>
      </c>
    </row>
    <row r="471" spans="1:13" x14ac:dyDescent="0.2">
      <c r="A471" s="50"/>
      <c r="B471" s="51"/>
      <c r="C471" s="51"/>
      <c r="D471" s="51"/>
      <c r="E471" s="52"/>
      <c r="F471" s="53"/>
      <c r="G471" s="51"/>
      <c r="H471" s="54">
        <f>IF(B471="","",IFERROR(INDEX(Zoznamy!$B$5:$B$13,MATCH(B471,Zoznamy!$A$5:$A$13,0)),"?"))</f>
      </c>
      <c r="I471" s="55">
        <f>IF(A471="","",EDATE(A471,M471-1))</f>
      </c>
      <c r="J471" s="51"/>
      <c r="K471" s="43">
        <f>IF(A471="",0,YEAR(A471)*12+MONTH(A471))</f>
      </c>
      <c r="L471" s="43">
        <f>IF(A471="",0,DAY(A471))</f>
      </c>
      <c r="M471" s="43">
        <f>MAX(1,F471)</f>
      </c>
    </row>
    <row r="472" spans="1:13" x14ac:dyDescent="0.2">
      <c r="A472" s="50"/>
      <c r="B472" s="51"/>
      <c r="C472" s="51"/>
      <c r="D472" s="51"/>
      <c r="E472" s="52"/>
      <c r="F472" s="53"/>
      <c r="G472" s="51"/>
      <c r="H472" s="54">
        <f>IF(B472="","",IFERROR(INDEX(Zoznamy!$B$5:$B$13,MATCH(B472,Zoznamy!$A$5:$A$13,0)),"?"))</f>
      </c>
      <c r="I472" s="55">
        <f>IF(A472="","",EDATE(A472,M472-1))</f>
      </c>
      <c r="J472" s="51"/>
      <c r="K472" s="43">
        <f>IF(A472="",0,YEAR(A472)*12+MONTH(A472))</f>
      </c>
      <c r="L472" s="43">
        <f>IF(A472="",0,DAY(A472))</f>
      </c>
      <c r="M472" s="43">
        <f>MAX(1,F472)</f>
      </c>
    </row>
    <row r="473" spans="1:13" x14ac:dyDescent="0.2">
      <c r="A473" s="50"/>
      <c r="B473" s="51"/>
      <c r="C473" s="51"/>
      <c r="D473" s="51"/>
      <c r="E473" s="52"/>
      <c r="F473" s="53"/>
      <c r="G473" s="51"/>
      <c r="H473" s="54">
        <f>IF(B473="","",IFERROR(INDEX(Zoznamy!$B$5:$B$13,MATCH(B473,Zoznamy!$A$5:$A$13,0)),"?"))</f>
      </c>
      <c r="I473" s="55">
        <f>IF(A473="","",EDATE(A473,M473-1))</f>
      </c>
      <c r="J473" s="51"/>
      <c r="K473" s="43">
        <f>IF(A473="",0,YEAR(A473)*12+MONTH(A473))</f>
      </c>
      <c r="L473" s="43">
        <f>IF(A473="",0,DAY(A473))</f>
      </c>
      <c r="M473" s="43">
        <f>MAX(1,F473)</f>
      </c>
    </row>
    <row r="474" spans="1:13" x14ac:dyDescent="0.2">
      <c r="A474" s="50"/>
      <c r="B474" s="51"/>
      <c r="C474" s="51"/>
      <c r="D474" s="51"/>
      <c r="E474" s="52"/>
      <c r="F474" s="53"/>
      <c r="G474" s="51"/>
      <c r="H474" s="54">
        <f>IF(B474="","",IFERROR(INDEX(Zoznamy!$B$5:$B$13,MATCH(B474,Zoznamy!$A$5:$A$13,0)),"?"))</f>
      </c>
      <c r="I474" s="55">
        <f>IF(A474="","",EDATE(A474,M474-1))</f>
      </c>
      <c r="J474" s="51"/>
      <c r="K474" s="43">
        <f>IF(A474="",0,YEAR(A474)*12+MONTH(A474))</f>
      </c>
      <c r="L474" s="43">
        <f>IF(A474="",0,DAY(A474))</f>
      </c>
      <c r="M474" s="43">
        <f>MAX(1,F474)</f>
      </c>
    </row>
    <row r="475" spans="1:13" x14ac:dyDescent="0.2">
      <c r="A475" s="50"/>
      <c r="B475" s="51"/>
      <c r="C475" s="51"/>
      <c r="D475" s="51"/>
      <c r="E475" s="52"/>
      <c r="F475" s="53"/>
      <c r="G475" s="51"/>
      <c r="H475" s="54">
        <f>IF(B475="","",IFERROR(INDEX(Zoznamy!$B$5:$B$13,MATCH(B475,Zoznamy!$A$5:$A$13,0)),"?"))</f>
      </c>
      <c r="I475" s="55">
        <f>IF(A475="","",EDATE(A475,M475-1))</f>
      </c>
      <c r="J475" s="51"/>
      <c r="K475" s="43">
        <f>IF(A475="",0,YEAR(A475)*12+MONTH(A475))</f>
      </c>
      <c r="L475" s="43">
        <f>IF(A475="",0,DAY(A475))</f>
      </c>
      <c r="M475" s="43">
        <f>MAX(1,F475)</f>
      </c>
    </row>
    <row r="476" spans="1:13" x14ac:dyDescent="0.2">
      <c r="A476" s="50"/>
      <c r="B476" s="51"/>
      <c r="C476" s="51"/>
      <c r="D476" s="51"/>
      <c r="E476" s="52"/>
      <c r="F476" s="53"/>
      <c r="G476" s="51"/>
      <c r="H476" s="54">
        <f>IF(B476="","",IFERROR(INDEX(Zoznamy!$B$5:$B$13,MATCH(B476,Zoznamy!$A$5:$A$13,0)),"?"))</f>
      </c>
      <c r="I476" s="55">
        <f>IF(A476="","",EDATE(A476,M476-1))</f>
      </c>
      <c r="J476" s="51"/>
      <c r="K476" s="43">
        <f>IF(A476="",0,YEAR(A476)*12+MONTH(A476))</f>
      </c>
      <c r="L476" s="43">
        <f>IF(A476="",0,DAY(A476))</f>
      </c>
      <c r="M476" s="43">
        <f>MAX(1,F476)</f>
      </c>
    </row>
    <row r="477" spans="1:13" x14ac:dyDescent="0.2">
      <c r="A477" s="50"/>
      <c r="B477" s="51"/>
      <c r="C477" s="51"/>
      <c r="D477" s="51"/>
      <c r="E477" s="52"/>
      <c r="F477" s="53"/>
      <c r="G477" s="51"/>
      <c r="H477" s="54">
        <f>IF(B477="","",IFERROR(INDEX(Zoznamy!$B$5:$B$13,MATCH(B477,Zoznamy!$A$5:$A$13,0)),"?"))</f>
      </c>
      <c r="I477" s="55">
        <f>IF(A477="","",EDATE(A477,M477-1))</f>
      </c>
      <c r="J477" s="51"/>
      <c r="K477" s="43">
        <f>IF(A477="",0,YEAR(A477)*12+MONTH(A477))</f>
      </c>
      <c r="L477" s="43">
        <f>IF(A477="",0,DAY(A477))</f>
      </c>
      <c r="M477" s="43">
        <f>MAX(1,F477)</f>
      </c>
    </row>
    <row r="478" spans="1:13" x14ac:dyDescent="0.2">
      <c r="A478" s="50"/>
      <c r="B478" s="51"/>
      <c r="C478" s="51"/>
      <c r="D478" s="51"/>
      <c r="E478" s="52"/>
      <c r="F478" s="53"/>
      <c r="G478" s="51"/>
      <c r="H478" s="54">
        <f>IF(B478="","",IFERROR(INDEX(Zoznamy!$B$5:$B$13,MATCH(B478,Zoznamy!$A$5:$A$13,0)),"?"))</f>
      </c>
      <c r="I478" s="55">
        <f>IF(A478="","",EDATE(A478,M478-1))</f>
      </c>
      <c r="J478" s="51"/>
      <c r="K478" s="43">
        <f>IF(A478="",0,YEAR(A478)*12+MONTH(A478))</f>
      </c>
      <c r="L478" s="43">
        <f>IF(A478="",0,DAY(A478))</f>
      </c>
      <c r="M478" s="43">
        <f>MAX(1,F478)</f>
      </c>
    </row>
    <row r="479" spans="1:13" x14ac:dyDescent="0.2">
      <c r="A479" s="50"/>
      <c r="B479" s="51"/>
      <c r="C479" s="51"/>
      <c r="D479" s="51"/>
      <c r="E479" s="52"/>
      <c r="F479" s="53"/>
      <c r="G479" s="51"/>
      <c r="H479" s="54">
        <f>IF(B479="","",IFERROR(INDEX(Zoznamy!$B$5:$B$13,MATCH(B479,Zoznamy!$A$5:$A$13,0)),"?"))</f>
      </c>
      <c r="I479" s="55">
        <f>IF(A479="","",EDATE(A479,M479-1))</f>
      </c>
      <c r="J479" s="51"/>
      <c r="K479" s="43">
        <f>IF(A479="",0,YEAR(A479)*12+MONTH(A479))</f>
      </c>
      <c r="L479" s="43">
        <f>IF(A479="",0,DAY(A479))</f>
      </c>
      <c r="M479" s="43">
        <f>MAX(1,F479)</f>
      </c>
    </row>
    <row r="480" spans="1:13" x14ac:dyDescent="0.2">
      <c r="A480" s="50"/>
      <c r="B480" s="51"/>
      <c r="C480" s="51"/>
      <c r="D480" s="51"/>
      <c r="E480" s="52"/>
      <c r="F480" s="53"/>
      <c r="G480" s="51"/>
      <c r="H480" s="54">
        <f>IF(B480="","",IFERROR(INDEX(Zoznamy!$B$5:$B$13,MATCH(B480,Zoznamy!$A$5:$A$13,0)),"?"))</f>
      </c>
      <c r="I480" s="55">
        <f>IF(A480="","",EDATE(A480,M480-1))</f>
      </c>
      <c r="J480" s="51"/>
      <c r="K480" s="43">
        <f>IF(A480="",0,YEAR(A480)*12+MONTH(A480))</f>
      </c>
      <c r="L480" s="43">
        <f>IF(A480="",0,DAY(A480))</f>
      </c>
      <c r="M480" s="43">
        <f>MAX(1,F480)</f>
      </c>
    </row>
    <row r="481" spans="1:13" x14ac:dyDescent="0.2">
      <c r="A481" s="50"/>
      <c r="B481" s="51"/>
      <c r="C481" s="51"/>
      <c r="D481" s="51"/>
      <c r="E481" s="52"/>
      <c r="F481" s="53"/>
      <c r="G481" s="51"/>
      <c r="H481" s="54">
        <f>IF(B481="","",IFERROR(INDEX(Zoznamy!$B$5:$B$13,MATCH(B481,Zoznamy!$A$5:$A$13,0)),"?"))</f>
      </c>
      <c r="I481" s="55">
        <f>IF(A481="","",EDATE(A481,M481-1))</f>
      </c>
      <c r="J481" s="51"/>
      <c r="K481" s="43">
        <f>IF(A481="",0,YEAR(A481)*12+MONTH(A481))</f>
      </c>
      <c r="L481" s="43">
        <f>IF(A481="",0,DAY(A481))</f>
      </c>
      <c r="M481" s="43">
        <f>MAX(1,F481)</f>
      </c>
    </row>
    <row r="482" spans="1:13" x14ac:dyDescent="0.2">
      <c r="A482" s="50"/>
      <c r="B482" s="51"/>
      <c r="C482" s="51"/>
      <c r="D482" s="51"/>
      <c r="E482" s="52"/>
      <c r="F482" s="53"/>
      <c r="G482" s="51"/>
      <c r="H482" s="54">
        <f>IF(B482="","",IFERROR(INDEX(Zoznamy!$B$5:$B$13,MATCH(B482,Zoznamy!$A$5:$A$13,0)),"?"))</f>
      </c>
      <c r="I482" s="55">
        <f>IF(A482="","",EDATE(A482,M482-1))</f>
      </c>
      <c r="J482" s="51"/>
      <c r="K482" s="43">
        <f>IF(A482="",0,YEAR(A482)*12+MONTH(A482))</f>
      </c>
      <c r="L482" s="43">
        <f>IF(A482="",0,DAY(A482))</f>
      </c>
      <c r="M482" s="43">
        <f>MAX(1,F482)</f>
      </c>
    </row>
    <row r="483" spans="1:13" x14ac:dyDescent="0.2">
      <c r="A483" s="50"/>
      <c r="B483" s="51"/>
      <c r="C483" s="51"/>
      <c r="D483" s="51"/>
      <c r="E483" s="52"/>
      <c r="F483" s="53"/>
      <c r="G483" s="51"/>
      <c r="H483" s="54">
        <f>IF(B483="","",IFERROR(INDEX(Zoznamy!$B$5:$B$13,MATCH(B483,Zoznamy!$A$5:$A$13,0)),"?"))</f>
      </c>
      <c r="I483" s="55">
        <f>IF(A483="","",EDATE(A483,M483-1))</f>
      </c>
      <c r="J483" s="51"/>
      <c r="K483" s="43">
        <f>IF(A483="",0,YEAR(A483)*12+MONTH(A483))</f>
      </c>
      <c r="L483" s="43">
        <f>IF(A483="",0,DAY(A483))</f>
      </c>
      <c r="M483" s="43">
        <f>MAX(1,F483)</f>
      </c>
    </row>
    <row r="484" spans="1:13" x14ac:dyDescent="0.2">
      <c r="A484" s="50"/>
      <c r="B484" s="51"/>
      <c r="C484" s="51"/>
      <c r="D484" s="51"/>
      <c r="E484" s="52"/>
      <c r="F484" s="53"/>
      <c r="G484" s="51"/>
      <c r="H484" s="54">
        <f>IF(B484="","",IFERROR(INDEX(Zoznamy!$B$5:$B$13,MATCH(B484,Zoznamy!$A$5:$A$13,0)),"?"))</f>
      </c>
      <c r="I484" s="55">
        <f>IF(A484="","",EDATE(A484,M484-1))</f>
      </c>
      <c r="J484" s="51"/>
      <c r="K484" s="43">
        <f>IF(A484="",0,YEAR(A484)*12+MONTH(A484))</f>
      </c>
      <c r="L484" s="43">
        <f>IF(A484="",0,DAY(A484))</f>
      </c>
      <c r="M484" s="43">
        <f>MAX(1,F484)</f>
      </c>
    </row>
    <row r="485" spans="1:13" x14ac:dyDescent="0.2">
      <c r="A485" s="50"/>
      <c r="B485" s="51"/>
      <c r="C485" s="51"/>
      <c r="D485" s="51"/>
      <c r="E485" s="52"/>
      <c r="F485" s="53"/>
      <c r="G485" s="51"/>
      <c r="H485" s="54">
        <f>IF(B485="","",IFERROR(INDEX(Zoznamy!$B$5:$B$13,MATCH(B485,Zoznamy!$A$5:$A$13,0)),"?"))</f>
      </c>
      <c r="I485" s="55">
        <f>IF(A485="","",EDATE(A485,M485-1))</f>
      </c>
      <c r="J485" s="51"/>
      <c r="K485" s="43">
        <f>IF(A485="",0,YEAR(A485)*12+MONTH(A485))</f>
      </c>
      <c r="L485" s="43">
        <f>IF(A485="",0,DAY(A485))</f>
      </c>
      <c r="M485" s="43">
        <f>MAX(1,F485)</f>
      </c>
    </row>
    <row r="486" spans="1:13" x14ac:dyDescent="0.2">
      <c r="A486" s="50"/>
      <c r="B486" s="51"/>
      <c r="C486" s="51"/>
      <c r="D486" s="51"/>
      <c r="E486" s="52"/>
      <c r="F486" s="53"/>
      <c r="G486" s="51"/>
      <c r="H486" s="54">
        <f>IF(B486="","",IFERROR(INDEX(Zoznamy!$B$5:$B$13,MATCH(B486,Zoznamy!$A$5:$A$13,0)),"?"))</f>
      </c>
      <c r="I486" s="55">
        <f>IF(A486="","",EDATE(A486,M486-1))</f>
      </c>
      <c r="J486" s="51"/>
      <c r="K486" s="43">
        <f>IF(A486="",0,YEAR(A486)*12+MONTH(A486))</f>
      </c>
      <c r="L486" s="43">
        <f>IF(A486="",0,DAY(A486))</f>
      </c>
      <c r="M486" s="43">
        <f>MAX(1,F486)</f>
      </c>
    </row>
    <row r="487" spans="1:13" x14ac:dyDescent="0.2">
      <c r="A487" s="50"/>
      <c r="B487" s="51"/>
      <c r="C487" s="51"/>
      <c r="D487" s="51"/>
      <c r="E487" s="52"/>
      <c r="F487" s="53"/>
      <c r="G487" s="51"/>
      <c r="H487" s="54">
        <f>IF(B487="","",IFERROR(INDEX(Zoznamy!$B$5:$B$13,MATCH(B487,Zoznamy!$A$5:$A$13,0)),"?"))</f>
      </c>
      <c r="I487" s="55">
        <f>IF(A487="","",EDATE(A487,M487-1))</f>
      </c>
      <c r="J487" s="51"/>
      <c r="K487" s="43">
        <f>IF(A487="",0,YEAR(A487)*12+MONTH(A487))</f>
      </c>
      <c r="L487" s="43">
        <f>IF(A487="",0,DAY(A487))</f>
      </c>
      <c r="M487" s="43">
        <f>MAX(1,F487)</f>
      </c>
    </row>
    <row r="488" spans="1:13" x14ac:dyDescent="0.2">
      <c r="A488" s="50"/>
      <c r="B488" s="51"/>
      <c r="C488" s="51"/>
      <c r="D488" s="51"/>
      <c r="E488" s="52"/>
      <c r="F488" s="53"/>
      <c r="G488" s="51"/>
      <c r="H488" s="54">
        <f>IF(B488="","",IFERROR(INDEX(Zoznamy!$B$5:$B$13,MATCH(B488,Zoznamy!$A$5:$A$13,0)),"?"))</f>
      </c>
      <c r="I488" s="55">
        <f>IF(A488="","",EDATE(A488,M488-1))</f>
      </c>
      <c r="J488" s="51"/>
      <c r="K488" s="43">
        <f>IF(A488="",0,YEAR(A488)*12+MONTH(A488))</f>
      </c>
      <c r="L488" s="43">
        <f>IF(A488="",0,DAY(A488))</f>
      </c>
      <c r="M488" s="43">
        <f>MAX(1,F488)</f>
      </c>
    </row>
    <row r="489" spans="1:13" x14ac:dyDescent="0.2">
      <c r="A489" s="50"/>
      <c r="B489" s="51"/>
      <c r="C489" s="51"/>
      <c r="D489" s="51"/>
      <c r="E489" s="52"/>
      <c r="F489" s="53"/>
      <c r="G489" s="51"/>
      <c r="H489" s="54">
        <f>IF(B489="","",IFERROR(INDEX(Zoznamy!$B$5:$B$13,MATCH(B489,Zoznamy!$A$5:$A$13,0)),"?"))</f>
      </c>
      <c r="I489" s="55">
        <f>IF(A489="","",EDATE(A489,M489-1))</f>
      </c>
      <c r="J489" s="51"/>
      <c r="K489" s="43">
        <f>IF(A489="",0,YEAR(A489)*12+MONTH(A489))</f>
      </c>
      <c r="L489" s="43">
        <f>IF(A489="",0,DAY(A489))</f>
      </c>
      <c r="M489" s="43">
        <f>MAX(1,F489)</f>
      </c>
    </row>
    <row r="490" spans="1:13" x14ac:dyDescent="0.2">
      <c r="A490" s="50"/>
      <c r="B490" s="51"/>
      <c r="C490" s="51"/>
      <c r="D490" s="51"/>
      <c r="E490" s="52"/>
      <c r="F490" s="53"/>
      <c r="G490" s="51"/>
      <c r="H490" s="54">
        <f>IF(B490="","",IFERROR(INDEX(Zoznamy!$B$5:$B$13,MATCH(B490,Zoznamy!$A$5:$A$13,0)),"?"))</f>
      </c>
      <c r="I490" s="55">
        <f>IF(A490="","",EDATE(A490,M490-1))</f>
      </c>
      <c r="J490" s="51"/>
      <c r="K490" s="43">
        <f>IF(A490="",0,YEAR(A490)*12+MONTH(A490))</f>
      </c>
      <c r="L490" s="43">
        <f>IF(A490="",0,DAY(A490))</f>
      </c>
      <c r="M490" s="43">
        <f>MAX(1,F490)</f>
      </c>
    </row>
    <row r="491" spans="1:13" x14ac:dyDescent="0.2">
      <c r="A491" s="50"/>
      <c r="B491" s="51"/>
      <c r="C491" s="51"/>
      <c r="D491" s="51"/>
      <c r="E491" s="52"/>
      <c r="F491" s="53"/>
      <c r="G491" s="51"/>
      <c r="H491" s="54">
        <f>IF(B491="","",IFERROR(INDEX(Zoznamy!$B$5:$B$13,MATCH(B491,Zoznamy!$A$5:$A$13,0)),"?"))</f>
      </c>
      <c r="I491" s="55">
        <f>IF(A491="","",EDATE(A491,M491-1))</f>
      </c>
      <c r="J491" s="51"/>
      <c r="K491" s="43">
        <f>IF(A491="",0,YEAR(A491)*12+MONTH(A491))</f>
      </c>
      <c r="L491" s="43">
        <f>IF(A491="",0,DAY(A491))</f>
      </c>
      <c r="M491" s="43">
        <f>MAX(1,F491)</f>
      </c>
    </row>
    <row r="492" spans="1:13" x14ac:dyDescent="0.2">
      <c r="A492" s="50"/>
      <c r="B492" s="51"/>
      <c r="C492" s="51"/>
      <c r="D492" s="51"/>
      <c r="E492" s="52"/>
      <c r="F492" s="53"/>
      <c r="G492" s="51"/>
      <c r="H492" s="54">
        <f>IF(B492="","",IFERROR(INDEX(Zoznamy!$B$5:$B$13,MATCH(B492,Zoznamy!$A$5:$A$13,0)),"?"))</f>
      </c>
      <c r="I492" s="55">
        <f>IF(A492="","",EDATE(A492,M492-1))</f>
      </c>
      <c r="J492" s="51"/>
      <c r="K492" s="43">
        <f>IF(A492="",0,YEAR(A492)*12+MONTH(A492))</f>
      </c>
      <c r="L492" s="43">
        <f>IF(A492="",0,DAY(A492))</f>
      </c>
      <c r="M492" s="43">
        <f>MAX(1,F492)</f>
      </c>
    </row>
    <row r="493" spans="1:13" x14ac:dyDescent="0.2">
      <c r="A493" s="50"/>
      <c r="B493" s="51"/>
      <c r="C493" s="51"/>
      <c r="D493" s="51"/>
      <c r="E493" s="52"/>
      <c r="F493" s="53"/>
      <c r="G493" s="51"/>
      <c r="H493" s="54">
        <f>IF(B493="","",IFERROR(INDEX(Zoznamy!$B$5:$B$13,MATCH(B493,Zoznamy!$A$5:$A$13,0)),"?"))</f>
      </c>
      <c r="I493" s="55">
        <f>IF(A493="","",EDATE(A493,M493-1))</f>
      </c>
      <c r="J493" s="51"/>
      <c r="K493" s="43">
        <f>IF(A493="",0,YEAR(A493)*12+MONTH(A493))</f>
      </c>
      <c r="L493" s="43">
        <f>IF(A493="",0,DAY(A493))</f>
      </c>
      <c r="M493" s="43">
        <f>MAX(1,F493)</f>
      </c>
    </row>
    <row r="494" spans="1:13" x14ac:dyDescent="0.2">
      <c r="A494" s="50"/>
      <c r="B494" s="51"/>
      <c r="C494" s="51"/>
      <c r="D494" s="51"/>
      <c r="E494" s="52"/>
      <c r="F494" s="53"/>
      <c r="G494" s="51"/>
      <c r="H494" s="54">
        <f>IF(B494="","",IFERROR(INDEX(Zoznamy!$B$5:$B$13,MATCH(B494,Zoznamy!$A$5:$A$13,0)),"?"))</f>
      </c>
      <c r="I494" s="55">
        <f>IF(A494="","",EDATE(A494,M494-1))</f>
      </c>
      <c r="J494" s="51"/>
      <c r="K494" s="43">
        <f>IF(A494="",0,YEAR(A494)*12+MONTH(A494))</f>
      </c>
      <c r="L494" s="43">
        <f>IF(A494="",0,DAY(A494))</f>
      </c>
      <c r="M494" s="43">
        <f>MAX(1,F494)</f>
      </c>
    </row>
    <row r="495" spans="1:13" x14ac:dyDescent="0.2">
      <c r="A495" s="50"/>
      <c r="B495" s="51"/>
      <c r="C495" s="51"/>
      <c r="D495" s="51"/>
      <c r="E495" s="52"/>
      <c r="F495" s="53"/>
      <c r="G495" s="51"/>
      <c r="H495" s="54">
        <f>IF(B495="","",IFERROR(INDEX(Zoznamy!$B$5:$B$13,MATCH(B495,Zoznamy!$A$5:$A$13,0)),"?"))</f>
      </c>
      <c r="I495" s="55">
        <f>IF(A495="","",EDATE(A495,M495-1))</f>
      </c>
      <c r="J495" s="51"/>
      <c r="K495" s="43">
        <f>IF(A495="",0,YEAR(A495)*12+MONTH(A495))</f>
      </c>
      <c r="L495" s="43">
        <f>IF(A495="",0,DAY(A495))</f>
      </c>
      <c r="M495" s="43">
        <f>MAX(1,F495)</f>
      </c>
    </row>
    <row r="496" spans="1:13" x14ac:dyDescent="0.2">
      <c r="A496" s="50"/>
      <c r="B496" s="51"/>
      <c r="C496" s="51"/>
      <c r="D496" s="51"/>
      <c r="E496" s="52"/>
      <c r="F496" s="53"/>
      <c r="G496" s="51"/>
      <c r="H496" s="54">
        <f>IF(B496="","",IFERROR(INDEX(Zoznamy!$B$5:$B$13,MATCH(B496,Zoznamy!$A$5:$A$13,0)),"?"))</f>
      </c>
      <c r="I496" s="55">
        <f>IF(A496="","",EDATE(A496,M496-1))</f>
      </c>
      <c r="J496" s="51"/>
      <c r="K496" s="43">
        <f>IF(A496="",0,YEAR(A496)*12+MONTH(A496))</f>
      </c>
      <c r="L496" s="43">
        <f>IF(A496="",0,DAY(A496))</f>
      </c>
      <c r="M496" s="43">
        <f>MAX(1,F496)</f>
      </c>
    </row>
    <row r="497" spans="1:13" x14ac:dyDescent="0.2">
      <c r="A497" s="50"/>
      <c r="B497" s="51"/>
      <c r="C497" s="51"/>
      <c r="D497" s="51"/>
      <c r="E497" s="52"/>
      <c r="F497" s="53"/>
      <c r="G497" s="51"/>
      <c r="H497" s="54">
        <f>IF(B497="","",IFERROR(INDEX(Zoznamy!$B$5:$B$13,MATCH(B497,Zoznamy!$A$5:$A$13,0)),"?"))</f>
      </c>
      <c r="I497" s="55">
        <f>IF(A497="","",EDATE(A497,M497-1))</f>
      </c>
      <c r="J497" s="51"/>
      <c r="K497" s="43">
        <f>IF(A497="",0,YEAR(A497)*12+MONTH(A497))</f>
      </c>
      <c r="L497" s="43">
        <f>IF(A497="",0,DAY(A497))</f>
      </c>
      <c r="M497" s="43">
        <f>MAX(1,F497)</f>
      </c>
    </row>
    <row r="498" spans="1:13" x14ac:dyDescent="0.2">
      <c r="A498" s="50"/>
      <c r="B498" s="51"/>
      <c r="C498" s="51"/>
      <c r="D498" s="51"/>
      <c r="E498" s="52"/>
      <c r="F498" s="53"/>
      <c r="G498" s="51"/>
      <c r="H498" s="54">
        <f>IF(B498="","",IFERROR(INDEX(Zoznamy!$B$5:$B$13,MATCH(B498,Zoznamy!$A$5:$A$13,0)),"?"))</f>
      </c>
      <c r="I498" s="55">
        <f>IF(A498="","",EDATE(A498,M498-1))</f>
      </c>
      <c r="J498" s="51"/>
      <c r="K498" s="43">
        <f>IF(A498="",0,YEAR(A498)*12+MONTH(A498))</f>
      </c>
      <c r="L498" s="43">
        <f>IF(A498="",0,DAY(A498))</f>
      </c>
      <c r="M498" s="43">
        <f>MAX(1,F498)</f>
      </c>
    </row>
    <row r="499" spans="1:13" x14ac:dyDescent="0.2">
      <c r="A499" s="50"/>
      <c r="B499" s="51"/>
      <c r="C499" s="51"/>
      <c r="D499" s="51"/>
      <c r="E499" s="52"/>
      <c r="F499" s="53"/>
      <c r="G499" s="51"/>
      <c r="H499" s="54">
        <f>IF(B499="","",IFERROR(INDEX(Zoznamy!$B$5:$B$13,MATCH(B499,Zoznamy!$A$5:$A$13,0)),"?"))</f>
      </c>
      <c r="I499" s="55">
        <f>IF(A499="","",EDATE(A499,M499-1))</f>
      </c>
      <c r="J499" s="51"/>
      <c r="K499" s="43">
        <f>IF(A499="",0,YEAR(A499)*12+MONTH(A499))</f>
      </c>
      <c r="L499" s="43">
        <f>IF(A499="",0,DAY(A499))</f>
      </c>
      <c r="M499" s="43">
        <f>MAX(1,F499)</f>
      </c>
    </row>
    <row r="500" spans="1:13" x14ac:dyDescent="0.2">
      <c r="A500" s="50"/>
      <c r="B500" s="51"/>
      <c r="C500" s="51"/>
      <c r="D500" s="51"/>
      <c r="E500" s="52"/>
      <c r="F500" s="53"/>
      <c r="G500" s="51"/>
      <c r="H500" s="54">
        <f>IF(B500="","",IFERROR(INDEX(Zoznamy!$B$5:$B$13,MATCH(B500,Zoznamy!$A$5:$A$13,0)),"?"))</f>
      </c>
      <c r="I500" s="55">
        <f>IF(A500="","",EDATE(A500,M500-1))</f>
      </c>
      <c r="J500" s="51"/>
      <c r="K500" s="43">
        <f>IF(A500="",0,YEAR(A500)*12+MONTH(A500))</f>
      </c>
      <c r="L500" s="43">
        <f>IF(A500="",0,DAY(A500))</f>
      </c>
      <c r="M500" s="43">
        <f>MAX(1,F500)</f>
      </c>
    </row>
    <row r="501" spans="1:13" x14ac:dyDescent="0.2">
      <c r="A501" s="50"/>
      <c r="B501" s="51"/>
      <c r="C501" s="51"/>
      <c r="D501" s="51"/>
      <c r="E501" s="52"/>
      <c r="F501" s="53"/>
      <c r="G501" s="51"/>
      <c r="H501" s="54">
        <f>IF(B501="","",IFERROR(INDEX(Zoznamy!$B$5:$B$13,MATCH(B501,Zoznamy!$A$5:$A$13,0)),"?"))</f>
      </c>
      <c r="I501" s="55">
        <f>IF(A501="","",EDATE(A501,M501-1))</f>
      </c>
      <c r="J501" s="51"/>
      <c r="K501" s="43">
        <f>IF(A501="",0,YEAR(A501)*12+MONTH(A501))</f>
      </c>
      <c r="L501" s="43">
        <f>IF(A501="",0,DAY(A501))</f>
      </c>
      <c r="M501" s="43">
        <f>MAX(1,F501)</f>
      </c>
    </row>
    <row r="502" spans="1:13" x14ac:dyDescent="0.2">
      <c r="A502" s="50"/>
      <c r="B502" s="51"/>
      <c r="C502" s="51"/>
      <c r="D502" s="51"/>
      <c r="E502" s="52"/>
      <c r="F502" s="53"/>
      <c r="G502" s="51"/>
      <c r="H502" s="54">
        <f>IF(B502="","",IFERROR(INDEX(Zoznamy!$B$5:$B$13,MATCH(B502,Zoznamy!$A$5:$A$13,0)),"?"))</f>
      </c>
      <c r="I502" s="55">
        <f>IF(A502="","",EDATE(A502,M502-1))</f>
      </c>
      <c r="J502" s="51"/>
      <c r="K502" s="43">
        <f>IF(A502="",0,YEAR(A502)*12+MONTH(A502))</f>
      </c>
      <c r="L502" s="43">
        <f>IF(A502="",0,DAY(A502))</f>
      </c>
      <c r="M502" s="43">
        <f>MAX(1,F502)</f>
      </c>
    </row>
    <row r="503" spans="1:13" x14ac:dyDescent="0.2">
      <c r="A503" s="50"/>
      <c r="B503" s="51"/>
      <c r="C503" s="51"/>
      <c r="D503" s="51"/>
      <c r="E503" s="52"/>
      <c r="F503" s="53"/>
      <c r="G503" s="51"/>
      <c r="H503" s="54">
        <f>IF(B503="","",IFERROR(INDEX(Zoznamy!$B$5:$B$13,MATCH(B503,Zoznamy!$A$5:$A$13,0)),"?"))</f>
      </c>
      <c r="I503" s="55">
        <f>IF(A503="","",EDATE(A503,M503-1))</f>
      </c>
      <c r="J503" s="51"/>
      <c r="K503" s="43">
        <f>IF(A503="",0,YEAR(A503)*12+MONTH(A503))</f>
      </c>
      <c r="L503" s="43">
        <f>IF(A503="",0,DAY(A503))</f>
      </c>
      <c r="M503" s="43">
        <f>MAX(1,F503)</f>
      </c>
    </row>
    <row r="504" spans="1:13" x14ac:dyDescent="0.2">
      <c r="A504" s="50"/>
      <c r="B504" s="51"/>
      <c r="C504" s="51"/>
      <c r="D504" s="51"/>
      <c r="E504" s="52"/>
      <c r="F504" s="53"/>
      <c r="G504" s="51"/>
      <c r="H504" s="54">
        <f>IF(B504="","",IFERROR(INDEX(Zoznamy!$B$5:$B$13,MATCH(B504,Zoznamy!$A$5:$A$13,0)),"?"))</f>
      </c>
      <c r="I504" s="55">
        <f>IF(A504="","",EDATE(A504,M504-1))</f>
      </c>
      <c r="J504" s="51"/>
      <c r="K504" s="43">
        <f>IF(A504="",0,YEAR(A504)*12+MONTH(A504))</f>
      </c>
      <c r="L504" s="43">
        <f>IF(A504="",0,DAY(A504))</f>
      </c>
      <c r="M504" s="43">
        <f>MAX(1,F504)</f>
      </c>
    </row>
    <row r="505" spans="1:13" x14ac:dyDescent="0.2">
      <c r="A505" s="50"/>
      <c r="B505" s="51"/>
      <c r="C505" s="51"/>
      <c r="D505" s="51"/>
      <c r="E505" s="52"/>
      <c r="F505" s="53"/>
      <c r="G505" s="51"/>
      <c r="H505" s="54">
        <f>IF(B505="","",IFERROR(INDEX(Zoznamy!$B$5:$B$13,MATCH(B505,Zoznamy!$A$5:$A$13,0)),"?"))</f>
      </c>
      <c r="I505" s="55">
        <f>IF(A505="","",EDATE(A505,M505-1))</f>
      </c>
      <c r="J505" s="51"/>
      <c r="K505" s="43">
        <f>IF(A505="",0,YEAR(A505)*12+MONTH(A505))</f>
      </c>
      <c r="L505" s="43">
        <f>IF(A505="",0,DAY(A505))</f>
      </c>
      <c r="M505" s="43">
        <f>MAX(1,F505)</f>
      </c>
    </row>
  </sheetData>
  <mergeCells count="2">
    <mergeCell ref="A2:J2"/>
    <mergeCell ref="A3:J3"/>
  </mergeCells>
  <conditionalFormatting sqref="A6:J505">
    <cfRule type="expression" dxfId="9" priority="2">
      <formula>AND($G6="Odhad",$A6&lt;&gt;"",$I6&lt;Dnes)</formula>
    </cfRule>
    <cfRule type="expression" dxfId="8" priority="3">
      <formula>AND($G6&lt;&gt;"",$G6&lt;&gt;"Odhad")</formula>
    </cfRule>
  </conditionalFormatting>
  <dataValidations count="3">
    <dataValidation type="date" showErrorMessage="1" errorTitle="Dátum" error="Zadaj platný dátum." sqref="A6:A505" xr:uid="{00000000-0002-0000-0400-000000000000}">
      <formula1>DATE(2020,1,1)</formula1>
      <formula2>DATE(2100,12,31)</formula2>
    </dataValidation>
    <dataValidation type="decimal" operator="greaterThanOrEqual" showErrorMessage="1" errorTitle="Suma" error="Zadaj kladné číslo. Typ (príjem/výdavok) určuje kategória." sqref="E6:E505" xr:uid="{00000000-0002-0000-0400-000002000000}">
      <formula1>0</formula1>
      <formula2>0</formula2>
    </dataValidation>
    <dataValidation type="whole" showErrorMessage="1" errorTitle="Počet mesiacov" error="Zadaj celé číslo 1–120. 1 = jednorazová platba." sqref="F6:F505" xr:uid="{00000000-0002-0000-0400-000003000000}">
      <formula1>1</formula1>
      <formula2>120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ErrorMessage="1" errorTitle="Kategória" error="Vyber kategóriu zo zoznamu (hárok Zoznamy)." xr:uid="{00000000-0002-0000-0400-000001000000}">
          <x14:formula1>
            <xm:f>Zoznamy!$A$5:$A$13</xm:f>
          </x14:formula1>
          <x14:formula2>
            <xm:f>0</xm:f>
          </x14:formula2>
          <xm:sqref>B6:B505</xm:sqref>
        </x14:dataValidation>
        <x14:dataValidation type="list" showErrorMessage="1" errorTitle="Stav" error="Vyber stav zo zoznamu." xr:uid="{00000000-0002-0000-0400-000004000000}">
          <x14:formula1>
            <xm:f>Zoznamy!$D$5:$D$7</xm:f>
          </x14:formula1>
          <x14:formula2>
            <xm:f>0</xm:f>
          </x14:formula2>
          <xm:sqref>G6:G505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A6A6A6"/>
  </sheetPr>
  <dimension ref="A1:K47"/>
  <sheetViews>
    <sheetView showGridLines="0" zoomScaleNormal="100" workbookViewId="0">
      <pane ySplit="1" topLeftCell="A2" activePane="bottomLeft" state="frozen"/>
      <selection pane="bottomLeft" activeCell="H3" sqref="H3"/>
    </sheetView>
  </sheetViews>
  <sheetFormatPr baseColWidth="10" defaultColWidth="8.6640625" defaultRowHeight="15" x14ac:dyDescent="0.2"/>
  <cols>
    <col min="1" max="1" width="12" customWidth="1"/>
    <col min="2" max="2" width="10" customWidth="1"/>
    <col min="3" max="4" width="16" customWidth="1"/>
    <col min="5" max="5" width="14" customWidth="1"/>
    <col min="6" max="6" width="22" customWidth="1"/>
    <col min="7" max="7" width="30" customWidth="1"/>
    <col min="8" max="8" width="12" customWidth="1"/>
    <col min="9" max="9" width="17" customWidth="1"/>
  </cols>
  <sheetData>
    <row r="1" spans="1:11" x14ac:dyDescent="0.2">
      <c r="A1" s="7" t="s">
        <v>33</v>
      </c>
      <c r="B1" s="7" t="s">
        <v>28</v>
      </c>
      <c r="C1" s="7" t="s">
        <v>34</v>
      </c>
      <c r="D1" s="7" t="s">
        <v>35</v>
      </c>
      <c r="E1" s="7" t="s">
        <v>36</v>
      </c>
      <c r="F1" s="7" t="s">
        <v>37</v>
      </c>
      <c r="G1" s="7" t="s">
        <v>23</v>
      </c>
      <c r="H1" s="7" t="s">
        <v>38</v>
      </c>
      <c r="I1" s="7" t="s">
        <v>39</v>
      </c>
      <c r="K1" s="56" t="s">
        <v>40</v>
      </c>
    </row>
    <row r="2" spans="1:11" x14ac:dyDescent="0.2">
      <c r="A2" s="65">
        <f>Dnes-58</f>
      </c>
      <c r="B2" s="66" t="inlineStr">
        <is>
          <t xml:space="preserve">Príjem</t>
        </is>
      </c>
      <c r="C2" s="66" t="inlineStr">
        <is>
          <t xml:space="preserve">Skutočnosť</t>
        </is>
      </c>
      <c r="D2" s="66" t="inlineStr">
        <is>
          <t xml:space="preserve">banka</t>
        </is>
      </c>
      <c r="E2" s="66" t="inlineStr">
        <is>
          <t xml:space="preserve">B-0301</t>
        </is>
      </c>
      <c r="F2" s="66" t="inlineStr">
        <is>
          <t xml:space="preserve">Alfa Tech s.r.o.</t>
        </is>
      </c>
      <c r="G2" s="66" t="inlineStr">
        <is>
          <t xml:space="preserve">Úhrada FV-0112 – implementácia</t>
        </is>
      </c>
      <c r="H2" s="63">
        <v>4800</v>
      </c>
      <c r="I2" s="67"/>
      <c r="K2" s="56" t="inlineStr">
        <is>
          <t xml:space="preserve">Fiktívna firma – dátumy sú vzorce relatívne k dnešnému dňu, aby vzorový report vždy ukazoval aktuálne obdobie.</t>
        </is>
      </c>
    </row>
    <row r="3" spans="1:11" x14ac:dyDescent="0.2">
      <c r="A3" s="65">
        <f>Dnes-55</f>
      </c>
      <c r="B3" s="66" t="inlineStr">
        <is>
          <t xml:space="preserve">Výdavok</t>
        </is>
      </c>
      <c r="C3" s="66" t="inlineStr">
        <is>
          <t xml:space="preserve">Skutočnosť</t>
        </is>
      </c>
      <c r="D3" s="66" t="inlineStr">
        <is>
          <t xml:space="preserve">banka</t>
        </is>
      </c>
      <c r="E3" s="66" t="inlineStr">
        <is>
          <t xml:space="preserve">B-0304</t>
        </is>
      </c>
      <c r="F3" s="66" t="inlineStr">
        <is>
          <t xml:space="preserve">Zamestnanci</t>
        </is>
      </c>
      <c r="G3" s="66" t="inlineStr">
        <is>
          <t xml:space="preserve">Čisté mzdy</t>
        </is>
      </c>
      <c r="H3" s="63">
        <v>3950</v>
      </c>
      <c r="I3" s="67"/>
    </row>
    <row r="4" spans="1:11" x14ac:dyDescent="0.2">
      <c r="A4" s="65">
        <f>Dnes-52</f>
      </c>
      <c r="B4" s="66" t="inlineStr">
        <is>
          <t xml:space="preserve">Výdavok</t>
        </is>
      </c>
      <c r="C4" s="66" t="inlineStr">
        <is>
          <t xml:space="preserve">Skutočnosť</t>
        </is>
      </c>
      <c r="D4" s="66" t="inlineStr">
        <is>
          <t xml:space="preserve">banka</t>
        </is>
      </c>
      <c r="E4" s="66" t="inlineStr">
        <is>
          <t xml:space="preserve">B-0306</t>
        </is>
      </c>
      <c r="F4" s="66" t="inlineStr">
        <is>
          <t xml:space="preserve">Sociálna poisťovňa</t>
        </is>
      </c>
      <c r="G4" s="66" t="inlineStr">
        <is>
          <t xml:space="preserve">Odvody SP</t>
        </is>
      </c>
      <c r="H4" s="63">
        <v>1120</v>
      </c>
      <c r="I4" s="67"/>
    </row>
    <row r="5" spans="1:11" x14ac:dyDescent="0.2">
      <c r="A5" s="65">
        <f>Dnes-52</f>
      </c>
      <c r="B5" s="66" t="inlineStr">
        <is>
          <t xml:space="preserve">Výdavok</t>
        </is>
      </c>
      <c r="C5" s="66" t="inlineStr">
        <is>
          <t xml:space="preserve">Skutočnosť</t>
        </is>
      </c>
      <c r="D5" s="66" t="inlineStr">
        <is>
          <t xml:space="preserve">banka</t>
        </is>
      </c>
      <c r="E5" s="66" t="inlineStr">
        <is>
          <t xml:space="preserve">B-0307</t>
        </is>
      </c>
      <c r="F5" s="66" t="inlineStr">
        <is>
          <t xml:space="preserve">Zdravotná poisťovňa</t>
        </is>
      </c>
      <c r="G5" s="66" t="inlineStr">
        <is>
          <t xml:space="preserve">Odvody ZP</t>
        </is>
      </c>
      <c r="H5" s="63">
        <v>480</v>
      </c>
      <c r="I5" s="67"/>
    </row>
    <row r="6" spans="1:11" x14ac:dyDescent="0.2">
      <c r="A6" s="65">
        <f>Dnes-50</f>
      </c>
      <c r="B6" s="66" t="inlineStr">
        <is>
          <t xml:space="preserve">Výdavok</t>
        </is>
      </c>
      <c r="C6" s="66" t="inlineStr">
        <is>
          <t xml:space="preserve">Skutočnosť</t>
        </is>
      </c>
      <c r="D6" s="66" t="inlineStr">
        <is>
          <t xml:space="preserve">banka</t>
        </is>
      </c>
      <c r="E6" s="66" t="inlineStr">
        <is>
          <t xml:space="preserve">B-0309</t>
        </is>
      </c>
      <c r="F6" s="66" t="inlineStr">
        <is>
          <t xml:space="preserve">Centrum Office s.r.o.</t>
        </is>
      </c>
      <c r="G6" s="66" t="inlineStr">
        <is>
          <t xml:space="preserve">Nájom kancelárie</t>
        </is>
      </c>
      <c r="H6" s="63">
        <v>650</v>
      </c>
      <c r="I6" s="67"/>
    </row>
    <row r="7" spans="1:11" x14ac:dyDescent="0.2">
      <c r="A7" s="65">
        <f>Dnes-47</f>
      </c>
      <c r="B7" s="66" t="inlineStr">
        <is>
          <t xml:space="preserve">Výdavok</t>
        </is>
      </c>
      <c r="C7" s="66" t="inlineStr">
        <is>
          <t xml:space="preserve">Skutočnosť</t>
        </is>
      </c>
      <c r="D7" s="66" t="inlineStr">
        <is>
          <t xml:space="preserve">pokladni-pohyb</t>
        </is>
      </c>
      <c r="E7" s="66" t="inlineStr">
        <is>
          <t xml:space="preserve">PV-0041</t>
        </is>
      </c>
      <c r="F7" s="66" t="inlineStr">
        <is>
          <t xml:space="preserve">Papiernictvo Lux</t>
        </is>
      </c>
      <c r="G7" s="66" t="inlineStr">
        <is>
          <t xml:space="preserve">Kancelárske potreby</t>
        </is>
      </c>
      <c r="H7" s="63">
        <v>38.4</v>
      </c>
      <c r="I7" s="67"/>
    </row>
    <row r="8" spans="1:11" x14ac:dyDescent="0.2">
      <c r="A8" s="65">
        <f>Dnes-44</f>
      </c>
      <c r="B8" s="66" t="inlineStr">
        <is>
          <t xml:space="preserve">Príjem</t>
        </is>
      </c>
      <c r="C8" s="66" t="inlineStr">
        <is>
          <t xml:space="preserve">Skutočnosť</t>
        </is>
      </c>
      <c r="D8" s="66" t="inlineStr">
        <is>
          <t xml:space="preserve">banka</t>
        </is>
      </c>
      <c r="E8" s="66" t="inlineStr">
        <is>
          <t xml:space="preserve">B-0313</t>
        </is>
      </c>
      <c r="F8" s="66" t="inlineStr">
        <is>
          <t xml:space="preserve">Beta Obchod s.r.o.</t>
        </is>
      </c>
      <c r="G8" s="66" t="inlineStr">
        <is>
          <t xml:space="preserve">Úhrada FV-0115</t>
        </is>
      </c>
      <c r="H8" s="63">
        <v>2350</v>
      </c>
      <c r="I8" s="67"/>
    </row>
    <row r="9" spans="1:11" x14ac:dyDescent="0.2">
      <c r="A9" s="65">
        <f>Dnes-40</f>
      </c>
      <c r="B9" s="66" t="inlineStr">
        <is>
          <t xml:space="preserve">Výdavok</t>
        </is>
      </c>
      <c r="C9" s="66" t="inlineStr">
        <is>
          <t xml:space="preserve">Skutočnosť</t>
        </is>
      </c>
      <c r="D9" s="66" t="inlineStr">
        <is>
          <t xml:space="preserve">banka</t>
        </is>
      </c>
      <c r="E9" s="66" t="inlineStr">
        <is>
          <t xml:space="preserve">B-0316</t>
        </is>
      </c>
      <c r="F9" s="66" t="inlineStr">
        <is>
          <t xml:space="preserve">Finančná správa SR</t>
        </is>
      </c>
      <c r="G9" s="66" t="inlineStr">
        <is>
          <t xml:space="preserve">DPH</t>
        </is>
      </c>
      <c r="H9" s="63">
        <v>2180</v>
      </c>
      <c r="I9" s="67"/>
    </row>
    <row r="10" spans="1:11" x14ac:dyDescent="0.2">
      <c r="A10" s="65">
        <f>Dnes-38</f>
      </c>
      <c r="B10" s="66" t="inlineStr">
        <is>
          <t xml:space="preserve">Výdavok</t>
        </is>
      </c>
      <c r="C10" s="66" t="inlineStr">
        <is>
          <t xml:space="preserve">Skutočnosť</t>
        </is>
      </c>
      <c r="D10" s="66" t="inlineStr">
        <is>
          <t xml:space="preserve">banka</t>
        </is>
      </c>
      <c r="E10" s="66" t="inlineStr">
        <is>
          <t xml:space="preserve">B-0318</t>
        </is>
      </c>
      <c r="F10" s="66" t="inlineStr">
        <is>
          <t xml:space="preserve">TeleNet a.s.</t>
        </is>
      </c>
      <c r="G10" s="66" t="inlineStr">
        <is>
          <t xml:space="preserve">Telefón a internet</t>
        </is>
      </c>
      <c r="H10" s="63">
        <v>64.9</v>
      </c>
      <c r="I10" s="67"/>
    </row>
    <row r="11" spans="1:11" x14ac:dyDescent="0.2">
      <c r="A11" s="65">
        <f>Dnes-36</f>
      </c>
      <c r="B11" s="66" t="inlineStr">
        <is>
          <t xml:space="preserve">Výdavok</t>
        </is>
      </c>
      <c r="C11" s="66" t="inlineStr">
        <is>
          <t xml:space="preserve">Skutočnosť</t>
        </is>
      </c>
      <c r="D11" s="66" t="inlineStr">
        <is>
          <t xml:space="preserve">banka</t>
        </is>
      </c>
      <c r="E11" s="66" t="inlineStr">
        <is>
          <t xml:space="preserve">B-0319</t>
        </is>
      </c>
      <c r="F11" s="66" t="inlineStr">
        <is>
          <t xml:space="preserve">Leasing Plus s.r.o.</t>
        </is>
      </c>
      <c r="G11" s="66" t="inlineStr">
        <is>
          <t xml:space="preserve">Splátka leasingu – auto</t>
        </is>
      </c>
      <c r="H11" s="63">
        <v>420</v>
      </c>
      <c r="I11" s="67"/>
    </row>
    <row r="12" spans="1:11" x14ac:dyDescent="0.2">
      <c r="A12" s="65">
        <f>Dnes-33</f>
      </c>
      <c r="B12" s="66" t="inlineStr">
        <is>
          <t xml:space="preserve">Príjem</t>
        </is>
      </c>
      <c r="C12" s="66" t="inlineStr">
        <is>
          <t xml:space="preserve">Skutočnosť</t>
        </is>
      </c>
      <c r="D12" s="66" t="inlineStr">
        <is>
          <t xml:space="preserve">banka</t>
        </is>
      </c>
      <c r="E12" s="66" t="inlineStr">
        <is>
          <t xml:space="preserve">B-0322</t>
        </is>
      </c>
      <c r="F12" s="66" t="inlineStr">
        <is>
          <t xml:space="preserve">Gama Services a.s.</t>
        </is>
      </c>
      <c r="G12" s="66" t="inlineStr">
        <is>
          <t xml:space="preserve">Úhrada FV-0117</t>
        </is>
      </c>
      <c r="H12" s="63">
        <v>6200</v>
      </c>
      <c r="I12" s="67"/>
    </row>
    <row r="13" spans="1:11" x14ac:dyDescent="0.2">
      <c r="A13" s="65">
        <f>Dnes-30</f>
      </c>
      <c r="B13" s="66" t="inlineStr">
        <is>
          <t xml:space="preserve">Výdavok</t>
        </is>
      </c>
      <c r="C13" s="66" t="inlineStr">
        <is>
          <t xml:space="preserve">Skutočnosť</t>
        </is>
      </c>
      <c r="D13" s="66" t="inlineStr">
        <is>
          <t xml:space="preserve">banka</t>
        </is>
      </c>
      <c r="E13" s="66" t="inlineStr">
        <is>
          <t xml:space="preserve">B-0325</t>
        </is>
      </c>
      <c r="F13" s="66" t="inlineStr">
        <is>
          <t xml:space="preserve">CloudSoft s.r.o.</t>
        </is>
      </c>
      <c r="G13" s="66" t="inlineStr">
        <is>
          <t xml:space="preserve">Licencie softvéru</t>
        </is>
      </c>
      <c r="H13" s="63">
        <v>189</v>
      </c>
      <c r="I13" s="67"/>
    </row>
    <row r="14" spans="1:11" x14ac:dyDescent="0.2">
      <c r="A14" s="65">
        <f>Dnes-28</f>
      </c>
      <c r="B14" s="66" t="inlineStr">
        <is>
          <t xml:space="preserve">Výdavok</t>
        </is>
      </c>
      <c r="C14" s="66" t="inlineStr">
        <is>
          <t xml:space="preserve">Skutočnosť</t>
        </is>
      </c>
      <c r="D14" s="66" t="inlineStr">
        <is>
          <t xml:space="preserve">banka</t>
        </is>
      </c>
      <c r="E14" s="66" t="inlineStr">
        <is>
          <t xml:space="preserve">B-0327</t>
        </is>
      </c>
      <c r="F14" s="66" t="inlineStr">
        <is>
          <t xml:space="preserve">Zamestnanci</t>
        </is>
      </c>
      <c r="G14" s="66" t="inlineStr">
        <is>
          <t xml:space="preserve">Čisté mzdy</t>
        </is>
      </c>
      <c r="H14" s="63">
        <v>3950</v>
      </c>
      <c r="I14" s="67"/>
    </row>
    <row r="15" spans="1:11" x14ac:dyDescent="0.2">
      <c r="A15" s="65">
        <f>Dnes-26</f>
      </c>
      <c r="B15" s="66" t="inlineStr">
        <is>
          <t xml:space="preserve">Výdavok</t>
        </is>
      </c>
      <c r="C15" s="66" t="inlineStr">
        <is>
          <t xml:space="preserve">Skutočnosť</t>
        </is>
      </c>
      <c r="D15" s="66" t="inlineStr">
        <is>
          <t xml:space="preserve">banka</t>
        </is>
      </c>
      <c r="E15" s="66" t="inlineStr">
        <is>
          <t xml:space="preserve">B-0329</t>
        </is>
      </c>
      <c r="F15" s="66" t="inlineStr">
        <is>
          <t xml:space="preserve">Sociálna poisťovňa</t>
        </is>
      </c>
      <c r="G15" s="66" t="inlineStr">
        <is>
          <t xml:space="preserve">Odvody SP</t>
        </is>
      </c>
      <c r="H15" s="63">
        <v>1120</v>
      </c>
      <c r="I15" s="67"/>
    </row>
    <row r="16" spans="1:11" x14ac:dyDescent="0.2">
      <c r="A16" s="65">
        <f>Dnes-26</f>
      </c>
      <c r="B16" s="66" t="inlineStr">
        <is>
          <t xml:space="preserve">Výdavok</t>
        </is>
      </c>
      <c r="C16" s="66" t="inlineStr">
        <is>
          <t xml:space="preserve">Skutočnosť</t>
        </is>
      </c>
      <c r="D16" s="66" t="inlineStr">
        <is>
          <t xml:space="preserve">banka</t>
        </is>
      </c>
      <c r="E16" s="66" t="inlineStr">
        <is>
          <t xml:space="preserve">B-0330</t>
        </is>
      </c>
      <c r="F16" s="66" t="inlineStr">
        <is>
          <t xml:space="preserve">Zdravotná poisťovňa</t>
        </is>
      </c>
      <c r="G16" s="66" t="inlineStr">
        <is>
          <t xml:space="preserve">Odvody ZP</t>
        </is>
      </c>
      <c r="H16" s="63">
        <v>480</v>
      </c>
      <c r="I16" s="67"/>
    </row>
    <row r="17" spans="1:11" x14ac:dyDescent="0.2">
      <c r="A17" s="65">
        <f>Dnes-22</f>
      </c>
      <c r="B17" s="66" t="inlineStr">
        <is>
          <t xml:space="preserve">Výdavok</t>
        </is>
      </c>
      <c r="C17" s="66" t="inlineStr">
        <is>
          <t xml:space="preserve">Skutočnosť</t>
        </is>
      </c>
      <c r="D17" s="66" t="inlineStr">
        <is>
          <t xml:space="preserve">banka</t>
        </is>
      </c>
      <c r="E17" s="66" t="inlineStr">
        <is>
          <t xml:space="preserve">B-0333</t>
        </is>
      </c>
      <c r="F17" s="66" t="inlineStr">
        <is>
          <t xml:space="preserve">Centrum Office s.r.o.</t>
        </is>
      </c>
      <c r="G17" s="66" t="inlineStr">
        <is>
          <t xml:space="preserve">Nájom kancelárie</t>
        </is>
      </c>
      <c r="H17" s="63">
        <v>650</v>
      </c>
      <c r="I17" s="67"/>
    </row>
    <row r="18" spans="1:11" x14ac:dyDescent="0.2">
      <c r="A18" s="65">
        <f>Dnes-21</f>
      </c>
      <c r="B18" s="66" t="inlineStr">
        <is>
          <t xml:space="preserve">Príjem</t>
        </is>
      </c>
      <c r="C18" s="66" t="inlineStr">
        <is>
          <t xml:space="preserve">Skutočnosť</t>
        </is>
      </c>
      <c r="D18" s="66" t="inlineStr">
        <is>
          <t xml:space="preserve">banka</t>
        </is>
      </c>
      <c r="E18" s="66" t="inlineStr">
        <is>
          <t xml:space="preserve">B-0334</t>
        </is>
      </c>
      <c r="F18" s="66" t="inlineStr">
        <is>
          <t xml:space="preserve">Delta Retail s.r.o.</t>
        </is>
      </c>
      <c r="G18" s="66" t="inlineStr">
        <is>
          <t xml:space="preserve">Úhrada FV-0119</t>
        </is>
      </c>
      <c r="H18" s="63">
        <v>1980</v>
      </c>
      <c r="I18" s="67"/>
    </row>
    <row r="19" spans="1:11" x14ac:dyDescent="0.2">
      <c r="A19" s="65">
        <f>Dnes-19</f>
      </c>
      <c r="B19" s="66" t="inlineStr">
        <is>
          <t xml:space="preserve">Výdavok</t>
        </is>
      </c>
      <c r="C19" s="66" t="inlineStr">
        <is>
          <t xml:space="preserve">Skutočnosť</t>
        </is>
      </c>
      <c r="D19" s="66" t="inlineStr">
        <is>
          <t xml:space="preserve">banka</t>
        </is>
      </c>
      <c r="E19" s="66" t="inlineStr">
        <is>
          <t xml:space="preserve">B-0336</t>
        </is>
      </c>
      <c r="F19" s="66" t="inlineStr">
        <is>
          <t xml:space="preserve">Hardware Shop s.r.o.</t>
        </is>
      </c>
      <c r="G19" s="66" t="inlineStr">
        <is>
          <t xml:space="preserve">Notebook</t>
        </is>
      </c>
      <c r="H19" s="63">
        <v>1240</v>
      </c>
      <c r="I19" s="67"/>
    </row>
    <row r="20" spans="1:11" x14ac:dyDescent="0.2">
      <c r="A20" s="65">
        <f>Dnes-17</f>
      </c>
      <c r="B20" s="66" t="inlineStr">
        <is>
          <t xml:space="preserve">Výdavok</t>
        </is>
      </c>
      <c r="C20" s="66" t="inlineStr">
        <is>
          <t xml:space="preserve">Skutočnosť</t>
        </is>
      </c>
      <c r="D20" s="66" t="inlineStr">
        <is>
          <t xml:space="preserve">pokladni-pohyb</t>
        </is>
      </c>
      <c r="E20" s="66" t="inlineStr">
        <is>
          <t xml:space="preserve">PV-0044</t>
        </is>
      </c>
      <c r="F20" s="66" t="inlineStr">
        <is>
          <t xml:space="preserve">Čerpacia stanica</t>
        </is>
      </c>
      <c r="G20" s="66" t="inlineStr">
        <is>
          <t xml:space="preserve">Pohonné hmoty</t>
        </is>
      </c>
      <c r="H20" s="63">
        <v>72.3</v>
      </c>
      <c r="I20" s="67"/>
    </row>
    <row r="21" spans="1:11" x14ac:dyDescent="0.2">
      <c r="A21" s="65">
        <f>Dnes-15</f>
      </c>
      <c r="B21" s="66" t="inlineStr">
        <is>
          <t xml:space="preserve">Príjem</t>
        </is>
      </c>
      <c r="C21" s="66" t="inlineStr">
        <is>
          <t xml:space="preserve">Skutočnosť</t>
        </is>
      </c>
      <c r="D21" s="66" t="inlineStr">
        <is>
          <t xml:space="preserve">banka</t>
        </is>
      </c>
      <c r="E21" s="66" t="inlineStr">
        <is>
          <t xml:space="preserve">B-0339</t>
        </is>
      </c>
      <c r="F21" s="66" t="inlineStr">
        <is>
          <t xml:space="preserve">Alfa Tech s.r.o.</t>
        </is>
      </c>
      <c r="G21" s="66" t="inlineStr">
        <is>
          <t xml:space="preserve">Úhrada FV-0120</t>
        </is>
      </c>
      <c r="H21" s="63">
        <v>3600</v>
      </c>
      <c r="I21" s="67"/>
    </row>
    <row r="22" spans="1:11" x14ac:dyDescent="0.2">
      <c r="A22" s="65">
        <f>Dnes-13</f>
      </c>
      <c r="B22" s="66" t="inlineStr">
        <is>
          <t xml:space="preserve">Výdavok</t>
        </is>
      </c>
      <c r="C22" s="66" t="inlineStr">
        <is>
          <t xml:space="preserve">Skutočnosť</t>
        </is>
      </c>
      <c r="D22" s="66" t="inlineStr">
        <is>
          <t xml:space="preserve">banka</t>
        </is>
      </c>
      <c r="E22" s="66" t="inlineStr">
        <is>
          <t xml:space="preserve">B-0341</t>
        </is>
      </c>
      <c r="F22" s="66" t="inlineStr">
        <is>
          <t xml:space="preserve">Finančná správa SR</t>
        </is>
      </c>
      <c r="G22" s="66" t="inlineStr">
        <is>
          <t xml:space="preserve">DPH</t>
        </is>
      </c>
      <c r="H22" s="63">
        <v>1860</v>
      </c>
      <c r="I22" s="67"/>
    </row>
    <row r="23" spans="1:11" x14ac:dyDescent="0.2">
      <c r="A23" s="65">
        <f>Dnes-12</f>
      </c>
      <c r="B23" s="66" t="inlineStr">
        <is>
          <t xml:space="preserve">Výdavok</t>
        </is>
      </c>
      <c r="C23" s="66" t="inlineStr">
        <is>
          <t xml:space="preserve">Skutočnosť</t>
        </is>
      </c>
      <c r="D23" s="66" t="inlineStr">
        <is>
          <t xml:space="preserve">banka</t>
        </is>
      </c>
      <c r="E23" s="66" t="inlineStr">
        <is>
          <t xml:space="preserve">B-0342</t>
        </is>
      </c>
      <c r="F23" s="66" t="inlineStr">
        <is>
          <t xml:space="preserve">Leasing Plus s.r.o.</t>
        </is>
      </c>
      <c r="G23" s="66" t="inlineStr">
        <is>
          <t xml:space="preserve">Splátka leasingu – auto</t>
        </is>
      </c>
      <c r="H23" s="63">
        <v>420</v>
      </c>
      <c r="I23" s="67"/>
    </row>
    <row r="24" spans="1:11" x14ac:dyDescent="0.2">
      <c r="A24" s="65">
        <f>Dnes-11</f>
      </c>
      <c r="B24" s="66" t="inlineStr">
        <is>
          <t xml:space="preserve">Príjem</t>
        </is>
      </c>
      <c r="C24" s="66" t="inlineStr">
        <is>
          <t xml:space="preserve">Skutočnosť</t>
        </is>
      </c>
      <c r="D24" s="66" t="inlineStr">
        <is>
          <t xml:space="preserve">banka</t>
        </is>
      </c>
      <c r="E24" s="66" t="inlineStr">
        <is>
          <t xml:space="preserve">B-0344</t>
        </is>
      </c>
      <c r="F24" s="66" t="inlineStr">
        <is>
          <t xml:space="preserve">Beta Obchod s.r.o.</t>
        </is>
      </c>
      <c r="G24" s="66" t="inlineStr">
        <is>
          <t xml:space="preserve">Úhrada FV-0121</t>
        </is>
      </c>
      <c r="H24" s="63">
        <v>2750</v>
      </c>
      <c r="I24" s="67"/>
    </row>
    <row r="25" spans="1:11" x14ac:dyDescent="0.2">
      <c r="A25" s="65">
        <f>Dnes-10</f>
      </c>
      <c r="B25" s="66" t="inlineStr">
        <is>
          <t xml:space="preserve">Výdavok</t>
        </is>
      </c>
      <c r="C25" s="66" t="inlineStr">
        <is>
          <t xml:space="preserve">Skutočnosť</t>
        </is>
      </c>
      <c r="D25" s="66" t="inlineStr">
        <is>
          <t xml:space="preserve">banka</t>
        </is>
      </c>
      <c r="E25" s="66" t="inlineStr">
        <is>
          <t xml:space="preserve">B-0345</t>
        </is>
      </c>
      <c r="F25" s="66" t="inlineStr">
        <is>
          <t xml:space="preserve">CloudSoft s.r.o.</t>
        </is>
      </c>
      <c r="G25" s="66" t="inlineStr">
        <is>
          <t xml:space="preserve">Licencie softvéru</t>
        </is>
      </c>
      <c r="H25" s="63">
        <v>189</v>
      </c>
      <c r="I25" s="67"/>
    </row>
    <row r="26" spans="1:11" x14ac:dyDescent="0.2">
      <c r="A26" s="65">
        <f>Dnes-9</f>
      </c>
      <c r="B26" s="66" t="inlineStr">
        <is>
          <t xml:space="preserve">Výdavok</t>
        </is>
      </c>
      <c r="C26" s="66" t="inlineStr">
        <is>
          <t xml:space="preserve">Skutočnosť</t>
        </is>
      </c>
      <c r="D26" s="66" t="inlineStr">
        <is>
          <t xml:space="preserve">banka</t>
        </is>
      </c>
      <c r="E26" s="66" t="inlineStr">
        <is>
          <t xml:space="preserve">B-0346</t>
        </is>
      </c>
      <c r="F26" s="66" t="inlineStr">
        <is>
          <t xml:space="preserve">TeleNet a.s.</t>
        </is>
      </c>
      <c r="G26" s="66" t="inlineStr">
        <is>
          <t xml:space="preserve">Telefón a internet</t>
        </is>
      </c>
      <c r="H26" s="63">
        <v>64.9</v>
      </c>
      <c r="I26" s="67"/>
    </row>
    <row r="27" spans="1:11" x14ac:dyDescent="0.2">
      <c r="A27" s="65">
        <f>Dnes-8</f>
      </c>
      <c r="B27" s="66" t="inlineStr">
        <is>
          <t xml:space="preserve">Výdavok</t>
        </is>
      </c>
      <c r="C27" s="66" t="inlineStr">
        <is>
          <t xml:space="preserve">Skutočnosť</t>
        </is>
      </c>
      <c r="D27" s="66" t="inlineStr">
        <is>
          <t xml:space="preserve">pokladni-pohyb</t>
        </is>
      </c>
      <c r="E27" s="66" t="inlineStr">
        <is>
          <t xml:space="preserve">PV-0046</t>
        </is>
      </c>
      <c r="F27" s="66" t="inlineStr">
        <is>
          <t xml:space="preserve">Papiernictvo Lux</t>
        </is>
      </c>
      <c r="G27" s="66" t="inlineStr">
        <is>
          <t xml:space="preserve">Kancelárske potreby</t>
        </is>
      </c>
      <c r="H27" s="63">
        <v>26.8</v>
      </c>
      <c r="I27" s="67"/>
    </row>
    <row r="28" spans="1:11" x14ac:dyDescent="0.2">
      <c r="A28" s="65">
        <f>Dnes-7</f>
      </c>
      <c r="B28" s="66" t="inlineStr">
        <is>
          <t xml:space="preserve">Príjem</t>
        </is>
      </c>
      <c r="C28" s="66" t="inlineStr">
        <is>
          <t xml:space="preserve">Skutočnosť</t>
        </is>
      </c>
      <c r="D28" s="66" t="inlineStr">
        <is>
          <t xml:space="preserve">banka</t>
        </is>
      </c>
      <c r="E28" s="66" t="inlineStr">
        <is>
          <t xml:space="preserve">B-0349</t>
        </is>
      </c>
      <c r="F28" s="66" t="inlineStr">
        <is>
          <t xml:space="preserve">Gama Services a.s.</t>
        </is>
      </c>
      <c r="G28" s="66" t="inlineStr">
        <is>
          <t xml:space="preserve">Úhrada FV-0122</t>
        </is>
      </c>
      <c r="H28" s="63">
        <v>2900</v>
      </c>
      <c r="I28" s="67"/>
    </row>
    <row r="29" spans="1:11" x14ac:dyDescent="0.2">
      <c r="A29" s="65">
        <f>Dnes-6</f>
      </c>
      <c r="B29" s="66" t="inlineStr">
        <is>
          <t xml:space="preserve">Výdavok</t>
        </is>
      </c>
      <c r="C29" s="66" t="inlineStr">
        <is>
          <t xml:space="preserve">Skutočnosť</t>
        </is>
      </c>
      <c r="D29" s="66" t="inlineStr">
        <is>
          <t xml:space="preserve">banka</t>
        </is>
      </c>
      <c r="E29" s="66" t="inlineStr">
        <is>
          <t xml:space="preserve">B-0350</t>
        </is>
      </c>
      <c r="F29" s="66" t="inlineStr">
        <is>
          <t xml:space="preserve">Marketing Pro s.r.o.</t>
        </is>
      </c>
      <c r="G29" s="66" t="inlineStr">
        <is>
          <t xml:space="preserve">Online kampaň</t>
        </is>
      </c>
      <c r="H29" s="63">
        <v>850</v>
      </c>
      <c r="I29" s="67"/>
    </row>
    <row r="30" spans="1:11" x14ac:dyDescent="0.2">
      <c r="A30" s="65">
        <f>Dnes-6</f>
      </c>
      <c r="B30" s="66" t="inlineStr">
        <is>
          <t xml:space="preserve">Príjem</t>
        </is>
      </c>
      <c r="C30" s="66" t="inlineStr">
        <is>
          <t xml:space="preserve">Otvorený doklad</t>
        </is>
      </c>
      <c r="D30" s="66" t="inlineStr">
        <is>
          <t xml:space="preserve">faktura-vydana</t>
        </is>
      </c>
      <c r="E30" s="66" t="inlineStr">
        <is>
          <t xml:space="preserve">FV-0118</t>
        </is>
      </c>
      <c r="F30" s="66" t="inlineStr">
        <is>
          <t xml:space="preserve">Alfa Tech s.r.o.</t>
        </is>
      </c>
      <c r="G30" s="66" t="inlineStr">
        <is>
          <t xml:space="preserve">Konzultácie</t>
        </is>
      </c>
      <c r="H30" s="63">
        <v>2400</v>
      </c>
      <c r="I30" s="67"/>
    </row>
    <row r="31" spans="1:11" x14ac:dyDescent="0.2">
      <c r="A31" s="65">
        <f>Dnes-5</f>
      </c>
      <c r="B31" s="66" t="inlineStr">
        <is>
          <t xml:space="preserve">Výdavok</t>
        </is>
      </c>
      <c r="C31" s="66" t="inlineStr">
        <is>
          <t xml:space="preserve">Skutočnosť</t>
        </is>
      </c>
      <c r="D31" s="66" t="inlineStr">
        <is>
          <t xml:space="preserve">banka</t>
        </is>
      </c>
      <c r="E31" s="66" t="inlineStr">
        <is>
          <t xml:space="preserve">B-0352</t>
        </is>
      </c>
      <c r="F31" s="66" t="inlineStr">
        <is>
          <t xml:space="preserve">Účtovníctvo Plus s.r.o.</t>
        </is>
      </c>
      <c r="G31" s="66" t="inlineStr">
        <is>
          <t xml:space="preserve">Vedenie účtovníctva</t>
        </is>
      </c>
      <c r="H31" s="63">
        <v>240</v>
      </c>
      <c r="I31" s="67"/>
    </row>
    <row r="32" spans="1:11" x14ac:dyDescent="0.2">
      <c r="A32" s="65">
        <f>Dnes-4</f>
      </c>
      <c r="B32" s="66" t="inlineStr">
        <is>
          <t xml:space="preserve">Príjem</t>
        </is>
      </c>
      <c r="C32" s="66" t="inlineStr">
        <is>
          <t xml:space="preserve">Skutočnosť</t>
        </is>
      </c>
      <c r="D32" s="66" t="inlineStr">
        <is>
          <t xml:space="preserve">pokladni-pohyb</t>
        </is>
      </c>
      <c r="E32" s="66" t="inlineStr">
        <is>
          <t xml:space="preserve">PP-0012</t>
        </is>
      </c>
      <c r="F32" s="66" t="inlineStr">
        <is>
          <t xml:space="preserve">Hotovostný predaj</t>
        </is>
      </c>
      <c r="G32" s="66" t="inlineStr">
        <is>
          <t xml:space="preserve">Predaj za hotovosť</t>
        </is>
      </c>
      <c r="H32" s="63">
        <v>180</v>
      </c>
      <c r="I32" s="67"/>
    </row>
    <row r="33" spans="1:11" x14ac:dyDescent="0.2">
      <c r="A33" s="65">
        <f>Dnes-3</f>
      </c>
      <c r="B33" s="66" t="inlineStr">
        <is>
          <t xml:space="preserve">Výdavok</t>
        </is>
      </c>
      <c r="C33" s="66" t="inlineStr">
        <is>
          <t xml:space="preserve">Skutočnosť</t>
        </is>
      </c>
      <c r="D33" s="66" t="inlineStr">
        <is>
          <t xml:space="preserve">banka</t>
        </is>
      </c>
      <c r="E33" s="66" t="inlineStr">
        <is>
          <t xml:space="preserve">B-0355</t>
        </is>
      </c>
      <c r="F33" s="66" t="inlineStr">
        <is>
          <t xml:space="preserve">Hardware Shop s.r.o.</t>
        </is>
      </c>
      <c r="G33" s="66" t="inlineStr">
        <is>
          <t xml:space="preserve">Monitor</t>
        </is>
      </c>
      <c r="H33" s="63">
        <v>310</v>
      </c>
      <c r="I33" s="67"/>
    </row>
    <row r="34" spans="1:11" x14ac:dyDescent="0.2">
      <c r="A34" s="65">
        <f>Dnes-2</f>
      </c>
      <c r="B34" s="66" t="inlineStr">
        <is>
          <t xml:space="preserve">Výdavok</t>
        </is>
      </c>
      <c r="C34" s="66" t="inlineStr">
        <is>
          <t xml:space="preserve">Skutočnosť</t>
        </is>
      </c>
      <c r="D34" s="66" t="inlineStr">
        <is>
          <t xml:space="preserve">banka</t>
        </is>
      </c>
      <c r="E34" s="66" t="inlineStr">
        <is>
          <t xml:space="preserve">B-0357</t>
        </is>
      </c>
      <c r="F34" s="66" t="inlineStr">
        <is>
          <t xml:space="preserve">Cestovka Sever s.r.o.</t>
        </is>
      </c>
      <c r="G34" s="66" t="inlineStr">
        <is>
          <t xml:space="preserve">Služobná cesta</t>
        </is>
      </c>
      <c r="H34" s="63">
        <v>145</v>
      </c>
      <c r="I34" s="67"/>
    </row>
    <row r="35" spans="1:11" x14ac:dyDescent="0.2">
      <c r="A35" s="65">
        <f>Dnes-2</f>
      </c>
      <c r="B35" s="66" t="inlineStr">
        <is>
          <t xml:space="preserve">Výdavok</t>
        </is>
      </c>
      <c r="C35" s="66" t="inlineStr">
        <is>
          <t xml:space="preserve">Otvorený doklad</t>
        </is>
      </c>
      <c r="D35" s="66" t="inlineStr">
        <is>
          <t xml:space="preserve">faktura-prijata</t>
        </is>
      </c>
      <c r="E35" s="66" t="inlineStr">
        <is>
          <t xml:space="preserve">FP-0341</t>
        </is>
      </c>
      <c r="F35" s="66" t="inlineStr">
        <is>
          <t xml:space="preserve">Hardware Shop s.r.o.</t>
        </is>
      </c>
      <c r="G35" s="66" t="inlineStr">
        <is>
          <t xml:space="preserve">Tlačiareň</t>
        </is>
      </c>
      <c r="H35" s="63">
        <v>380</v>
      </c>
      <c r="I35" s="67"/>
    </row>
    <row r="36" spans="1:11" x14ac:dyDescent="0.2">
      <c r="A36" s="65">
        <f>Dnes-1</f>
      </c>
      <c r="B36" s="66" t="inlineStr">
        <is>
          <t xml:space="preserve">Príjem</t>
        </is>
      </c>
      <c r="C36" s="66" t="inlineStr">
        <is>
          <t xml:space="preserve">Skutočnosť</t>
        </is>
      </c>
      <c r="D36" s="66" t="inlineStr">
        <is>
          <t xml:space="preserve">banka</t>
        </is>
      </c>
      <c r="E36" s="66" t="inlineStr">
        <is>
          <t xml:space="preserve">B-0358</t>
        </is>
      </c>
      <c r="F36" s="66" t="inlineStr">
        <is>
          <t xml:space="preserve">Epsilon s.r.o.</t>
        </is>
      </c>
      <c r="G36" s="66" t="inlineStr">
        <is>
          <t xml:space="preserve">Úhrada FV-0123</t>
        </is>
      </c>
      <c r="H36" s="63">
        <v>1450</v>
      </c>
      <c r="I36" s="67"/>
    </row>
    <row r="37" spans="1:11" x14ac:dyDescent="0.2">
      <c r="A37" s="65">
        <f>Dnes+3</f>
      </c>
      <c r="B37" s="66" t="inlineStr">
        <is>
          <t xml:space="preserve">Výdavok</t>
        </is>
      </c>
      <c r="C37" s="66" t="inlineStr">
        <is>
          <t xml:space="preserve">Otvorený doklad</t>
        </is>
      </c>
      <c r="D37" s="66" t="inlineStr">
        <is>
          <t xml:space="preserve">faktura-prijata</t>
        </is>
      </c>
      <c r="E37" s="66" t="inlineStr">
        <is>
          <t xml:space="preserve">FP-0345</t>
        </is>
      </c>
      <c r="F37" s="66" t="inlineStr">
        <is>
          <t xml:space="preserve">CloudSoft s.r.o.</t>
        </is>
      </c>
      <c r="G37" s="66" t="inlineStr">
        <is>
          <t xml:space="preserve">Licencie softvéru</t>
        </is>
      </c>
      <c r="H37" s="63">
        <v>189</v>
      </c>
      <c r="I37" s="67"/>
    </row>
    <row r="38" spans="1:11" x14ac:dyDescent="0.2">
      <c r="A38" s="65">
        <f>Dnes+6</f>
      </c>
      <c r="B38" s="66" t="inlineStr">
        <is>
          <t xml:space="preserve">Príjem</t>
        </is>
      </c>
      <c r="C38" s="66" t="inlineStr">
        <is>
          <t xml:space="preserve">Otvorený doklad</t>
        </is>
      </c>
      <c r="D38" s="66" t="inlineStr">
        <is>
          <t xml:space="preserve">faktura-vydana</t>
        </is>
      </c>
      <c r="E38" s="66" t="inlineStr">
        <is>
          <t xml:space="preserve">FV-0124</t>
        </is>
      </c>
      <c r="F38" s="66" t="inlineStr">
        <is>
          <t xml:space="preserve">Beta Obchod s.r.o.</t>
        </is>
      </c>
      <c r="G38" s="66" t="inlineStr">
        <is>
          <t xml:space="preserve">Integrácia e-shopu</t>
        </is>
      </c>
      <c r="H38" s="63">
        <v>1850</v>
      </c>
      <c r="I38" s="67"/>
    </row>
    <row r="39" spans="1:11" x14ac:dyDescent="0.2">
      <c r="A39" s="65">
        <f>Dnes+9</f>
      </c>
      <c r="B39" s="66" t="inlineStr">
        <is>
          <t xml:space="preserve">Výdavok</t>
        </is>
      </c>
      <c r="C39" s="66" t="inlineStr">
        <is>
          <t xml:space="preserve">Otvorený doklad</t>
        </is>
      </c>
      <c r="D39" s="66" t="inlineStr">
        <is>
          <t xml:space="preserve">faktura-prijata</t>
        </is>
      </c>
      <c r="E39" s="66" t="inlineStr">
        <is>
          <t xml:space="preserve">FP-0347</t>
        </is>
      </c>
      <c r="F39" s="66" t="inlineStr">
        <is>
          <t xml:space="preserve">Marketing Pro s.r.o.</t>
        </is>
      </c>
      <c r="G39" s="66" t="inlineStr">
        <is>
          <t xml:space="preserve">Online kampaň</t>
        </is>
      </c>
      <c r="H39" s="63">
        <v>850</v>
      </c>
      <c r="I39" s="67"/>
    </row>
    <row r="40" spans="1:11" x14ac:dyDescent="0.2">
      <c r="A40" s="65">
        <f>Dnes+11</f>
      </c>
      <c r="B40" s="66" t="inlineStr">
        <is>
          <t xml:space="preserve">Príjem</t>
        </is>
      </c>
      <c r="C40" s="66" t="inlineStr">
        <is>
          <t xml:space="preserve">Otvorený doklad</t>
        </is>
      </c>
      <c r="D40" s="66" t="inlineStr">
        <is>
          <t xml:space="preserve">faktura-vydana</t>
        </is>
      </c>
      <c r="E40" s="66" t="inlineStr">
        <is>
          <t xml:space="preserve">FV-0125</t>
        </is>
      </c>
      <c r="F40" s="66" t="inlineStr">
        <is>
          <t xml:space="preserve">Gama Services a.s.</t>
        </is>
      </c>
      <c r="G40" s="66" t="inlineStr">
        <is>
          <t xml:space="preserve">Mesačná podpora</t>
        </is>
      </c>
      <c r="H40" s="63">
        <v>1200</v>
      </c>
      <c r="I40" s="67"/>
    </row>
    <row r="41" spans="1:11" x14ac:dyDescent="0.2">
      <c r="A41" s="65">
        <f>Dnes+15</f>
      </c>
      <c r="B41" s="66" t="inlineStr">
        <is>
          <t xml:space="preserve">Výdavok</t>
        </is>
      </c>
      <c r="C41" s="66" t="inlineStr">
        <is>
          <t xml:space="preserve">Otvorený doklad</t>
        </is>
      </c>
      <c r="D41" s="66" t="inlineStr">
        <is>
          <t xml:space="preserve">faktura-prijata</t>
        </is>
      </c>
      <c r="E41" s="66" t="inlineStr">
        <is>
          <t xml:space="preserve">FP-0349</t>
        </is>
      </c>
      <c r="F41" s="66" t="inlineStr">
        <is>
          <t xml:space="preserve">Účtovníctvo Plus s.r.o.</t>
        </is>
      </c>
      <c r="G41" s="66" t="inlineStr">
        <is>
          <t xml:space="preserve">Vedenie účtovníctva</t>
        </is>
      </c>
      <c r="H41" s="63">
        <v>240</v>
      </c>
      <c r="I41" s="67"/>
    </row>
    <row r="42" spans="1:11" x14ac:dyDescent="0.2">
      <c r="A42" s="65">
        <f>Dnes+20</f>
      </c>
      <c r="B42" s="66" t="inlineStr">
        <is>
          <t xml:space="preserve">Príjem</t>
        </is>
      </c>
      <c r="C42" s="66" t="inlineStr">
        <is>
          <t xml:space="preserve">Otvorený doklad</t>
        </is>
      </c>
      <c r="D42" s="66" t="inlineStr">
        <is>
          <t xml:space="preserve">pohledavka</t>
        </is>
      </c>
      <c r="E42" s="66" t="inlineStr">
        <is>
          <t xml:space="preserve">POH-0004</t>
        </is>
      </c>
      <c r="F42" s="66" t="inlineStr">
        <is>
          <t xml:space="preserve">Poisťovňa Istota a.s.</t>
        </is>
      </c>
      <c r="G42" s="66" t="inlineStr">
        <is>
          <t xml:space="preserve">Poistné plnenie</t>
        </is>
      </c>
      <c r="H42" s="63">
        <v>650</v>
      </c>
      <c r="I42" s="67"/>
    </row>
    <row r="43" spans="1:11" x14ac:dyDescent="0.2">
      <c r="A43" s="65">
        <f>Dnes+24</f>
      </c>
      <c r="B43" s="66" t="inlineStr">
        <is>
          <t xml:space="preserve">Výdavok</t>
        </is>
      </c>
      <c r="C43" s="66" t="inlineStr">
        <is>
          <t xml:space="preserve">Otvorený doklad</t>
        </is>
      </c>
      <c r="D43" s="66" t="inlineStr">
        <is>
          <t xml:space="preserve">faktura-prijata</t>
        </is>
      </c>
      <c r="E43" s="66" t="inlineStr">
        <is>
          <t xml:space="preserve">FP-0352</t>
        </is>
      </c>
      <c r="F43" s="66" t="inlineStr">
        <is>
          <t xml:space="preserve">DevPartner s.r.o.</t>
        </is>
      </c>
      <c r="G43" s="66" t="inlineStr">
        <is>
          <t xml:space="preserve">Externý vývoj</t>
        </is>
      </c>
      <c r="H43" s="63">
        <v>4300</v>
      </c>
      <c r="I43" s="67"/>
    </row>
    <row r="44" spans="1:11" x14ac:dyDescent="0.2">
      <c r="A44" s="65">
        <f>Dnes+27</f>
      </c>
      <c r="B44" s="66" t="inlineStr">
        <is>
          <t xml:space="preserve">Výdavok</t>
        </is>
      </c>
      <c r="C44" s="66" t="inlineStr">
        <is>
          <t xml:space="preserve">Otvorený doklad</t>
        </is>
      </c>
      <c r="D44" s="66" t="inlineStr">
        <is>
          <t xml:space="preserve">zavazek</t>
        </is>
      </c>
      <c r="E44" s="66" t="inlineStr">
        <is>
          <t xml:space="preserve">ZAV-0007</t>
        </is>
      </c>
      <c r="F44" s="66" t="inlineStr">
        <is>
          <t xml:space="preserve">Poisťovňa Istota a.s.</t>
        </is>
      </c>
      <c r="G44" s="66" t="inlineStr">
        <is>
          <t xml:space="preserve">Poistenie majetku</t>
        </is>
      </c>
      <c r="H44" s="63">
        <v>310</v>
      </c>
      <c r="I44" s="67"/>
    </row>
    <row r="45" spans="1:11" x14ac:dyDescent="0.2">
      <c r="A45" s="65">
        <f>Dnes+32</f>
      </c>
      <c r="B45" s="66" t="inlineStr">
        <is>
          <t xml:space="preserve">Príjem</t>
        </is>
      </c>
      <c r="C45" s="66" t="inlineStr">
        <is>
          <t xml:space="preserve">Otvorený doklad</t>
        </is>
      </c>
      <c r="D45" s="66" t="inlineStr">
        <is>
          <t xml:space="preserve">faktura-vydana</t>
        </is>
      </c>
      <c r="E45" s="66" t="inlineStr">
        <is>
          <t xml:space="preserve">FV-0127</t>
        </is>
      </c>
      <c r="F45" s="66" t="inlineStr">
        <is>
          <t xml:space="preserve">Alfa Tech s.r.o.</t>
        </is>
      </c>
      <c r="G45" s="66" t="inlineStr">
        <is>
          <t xml:space="preserve">Implementácia – 2. fáza</t>
        </is>
      </c>
      <c r="H45" s="63">
        <v>3800</v>
      </c>
      <c r="I45" s="67"/>
    </row>
    <row r="46" spans="1:11" x14ac:dyDescent="0.2">
      <c r="A46" s="65">
        <f>Dnes+38</f>
      </c>
      <c r="B46" s="66" t="inlineStr">
        <is>
          <t xml:space="preserve">Príjem</t>
        </is>
      </c>
      <c r="C46" s="66" t="inlineStr">
        <is>
          <t xml:space="preserve">Otvorený doklad</t>
        </is>
      </c>
      <c r="D46" s="66" t="inlineStr">
        <is>
          <t xml:space="preserve">faktura-vydana</t>
        </is>
      </c>
      <c r="E46" s="66" t="inlineStr">
        <is>
          <t xml:space="preserve">FV-0126</t>
        </is>
      </c>
      <c r="F46" s="66" t="inlineStr">
        <is>
          <t xml:space="preserve">Delta Retail s.r.o.</t>
        </is>
      </c>
      <c r="G46" s="66" t="inlineStr">
        <is>
          <t xml:space="preserve">Analýza procesov</t>
        </is>
      </c>
      <c r="H46" s="63">
        <v>2600</v>
      </c>
      <c r="I46" s="67"/>
    </row>
    <row r="47" spans="1:11" x14ac:dyDescent="0.2">
      <c r="A47" s="65">
        <f>Dnes+46</f>
      </c>
      <c r="B47" s="66" t="inlineStr">
        <is>
          <t xml:space="preserve">Príjem</t>
        </is>
      </c>
      <c r="C47" s="66" t="inlineStr">
        <is>
          <t xml:space="preserve">Otvorený doklad</t>
        </is>
      </c>
      <c r="D47" s="66" t="inlineStr">
        <is>
          <t xml:space="preserve">faktura-vydana</t>
        </is>
      </c>
      <c r="E47" s="66" t="inlineStr">
        <is>
          <t xml:space="preserve">FV-0128</t>
        </is>
      </c>
      <c r="F47" s="66" t="inlineStr">
        <is>
          <t xml:space="preserve">Epsilon s.r.o.</t>
        </is>
      </c>
      <c r="G47" s="66" t="inlineStr">
        <is>
          <t xml:space="preserve">Automatizácia reportingu</t>
        </is>
      </c>
      <c r="H47" s="63">
        <v>2200</v>
      </c>
      <c r="I47" s="67"/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A6A6A6"/>
  </sheetPr>
  <dimension ref="A1:F13"/>
  <sheetViews>
    <sheetView showGridLines="0" zoomScaleNormal="100" workbookViewId="0"/>
  </sheetViews>
  <sheetFormatPr baseColWidth="10" defaultColWidth="8.6640625" defaultRowHeight="15" x14ac:dyDescent="0.2"/>
  <cols>
    <col min="1" max="1" width="30" customWidth="1"/>
    <col min="2" max="2" width="11" customWidth="1"/>
    <col min="3" max="3" width="3" customWidth="1"/>
    <col min="4" max="4" width="16" customWidth="1"/>
    <col min="5" max="5" width="3" customWidth="1"/>
    <col min="6" max="6" width="70" customWidth="1"/>
  </cols>
  <sheetData>
    <row r="1" spans="1:6" ht="18" x14ac:dyDescent="0.2">
      <c r="A1" s="3" t="s">
        <v>41</v>
      </c>
    </row>
    <row r="2" spans="1:6" ht="30" customHeight="1" x14ac:dyDescent="0.2">
      <c r="A2" s="1" t="s">
        <v>42</v>
      </c>
      <c r="B2" s="1"/>
      <c r="C2" s="1"/>
      <c r="D2" s="1"/>
      <c r="E2" s="1"/>
      <c r="F2" s="1"/>
    </row>
    <row r="4" spans="1:6" x14ac:dyDescent="0.2">
      <c r="A4" s="7" t="s">
        <v>22</v>
      </c>
      <c r="B4" s="7" t="s">
        <v>28</v>
      </c>
      <c r="D4" s="7" t="s">
        <v>43</v>
      </c>
      <c r="F4" s="57" t="s">
        <v>44</v>
      </c>
    </row>
    <row r="5" spans="1:6" x14ac:dyDescent="0.2">
      <c r="A5" s="58" t="s">
        <v>45</v>
      </c>
      <c r="B5" s="35" t="s">
        <v>46</v>
      </c>
      <c r="D5" s="35" t="s">
        <v>47</v>
      </c>
      <c r="F5" s="35" t="s">
        <v>48</v>
      </c>
    </row>
    <row r="6" spans="1:6" x14ac:dyDescent="0.2">
      <c r="A6" s="58" t="s">
        <v>49</v>
      </c>
      <c r="B6" s="35" t="s">
        <v>46</v>
      </c>
      <c r="D6" s="35" t="s">
        <v>50</v>
      </c>
      <c r="F6" s="35" t="s">
        <v>51</v>
      </c>
    </row>
    <row r="7" spans="1:6" x14ac:dyDescent="0.2">
      <c r="A7" s="58" t="s">
        <v>52</v>
      </c>
      <c r="B7" s="35" t="s">
        <v>53</v>
      </c>
      <c r="D7" s="35" t="s">
        <v>54</v>
      </c>
      <c r="F7" s="35" t="s">
        <v>55</v>
      </c>
    </row>
    <row r="8" spans="1:6" x14ac:dyDescent="0.2">
      <c r="A8" s="58" t="s">
        <v>56</v>
      </c>
      <c r="B8" s="35" t="s">
        <v>53</v>
      </c>
    </row>
    <row r="9" spans="1:6" x14ac:dyDescent="0.2">
      <c r="A9" s="58" t="s">
        <v>57</v>
      </c>
      <c r="B9" s="35" t="s">
        <v>53</v>
      </c>
    </row>
    <row r="10" spans="1:6" x14ac:dyDescent="0.2">
      <c r="A10" s="58" t="s">
        <v>58</v>
      </c>
      <c r="B10" s="35" t="s">
        <v>53</v>
      </c>
    </row>
    <row r="11" spans="1:6" x14ac:dyDescent="0.2">
      <c r="A11" s="58" t="s">
        <v>59</v>
      </c>
      <c r="B11" s="35" t="s">
        <v>53</v>
      </c>
    </row>
    <row r="12" spans="1:6" x14ac:dyDescent="0.2">
      <c r="A12" s="58" t="s">
        <v>60</v>
      </c>
      <c r="B12" s="35" t="s">
        <v>53</v>
      </c>
    </row>
    <row r="13" spans="1:6" x14ac:dyDescent="0.2">
      <c r="A13" s="58" t="s">
        <v>61</v>
      </c>
      <c r="B13" s="35" t="s">
        <v>53</v>
      </c>
    </row>
  </sheetData>
  <mergeCells count="1">
    <mergeCell ref="A2:F2"/>
  </mergeCells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6A6A6"/>
  </sheetPr>
  <dimension ref="A1:A98"/>
  <sheetViews>
    <sheetView showGridLines="0" zoomScaleNormal="100" workbookViewId="0"/>
  </sheetViews>
  <sheetFormatPr baseColWidth="10" defaultColWidth="8.6640625" defaultRowHeight="15" x14ac:dyDescent="0.2"/>
  <cols>
    <col min="1" max="1" width="150" customWidth="1"/>
  </cols>
  <sheetData>
    <row r="1" spans="1:1" ht="18" x14ac:dyDescent="0.2">
      <c r="A1" s="3" t="s">
        <v>62</v>
      </c>
    </row>
    <row r="2" spans="1:1" x14ac:dyDescent="0.2">
      <c r="A2" s="6" t="s">
        <v>63</v>
      </c>
    </row>
    <row r="5" spans="1:1" x14ac:dyDescent="0.2">
      <c r="A5" s="59" t="s">
        <v>64</v>
      </c>
    </row>
    <row r="6" spans="1:1" x14ac:dyDescent="0.2">
      <c r="A6" s="59" t="s">
        <v>65</v>
      </c>
    </row>
    <row r="7" spans="1:1" x14ac:dyDescent="0.2">
      <c r="A7" s="59" t="s">
        <v>66</v>
      </c>
    </row>
    <row r="8" spans="1:1" x14ac:dyDescent="0.2">
      <c r="A8" s="59" t="s">
        <v>67</v>
      </c>
    </row>
    <row r="9" spans="1:1" x14ac:dyDescent="0.2">
      <c r="A9" s="59" t="s">
        <v>68</v>
      </c>
    </row>
    <row r="10" spans="1:1" x14ac:dyDescent="0.2">
      <c r="A10" s="59" t="s">
        <v>69</v>
      </c>
    </row>
    <row r="11" spans="1:1" x14ac:dyDescent="0.2">
      <c r="A11" s="59" t="s">
        <v>70</v>
      </c>
    </row>
    <row r="12" spans="1:1" x14ac:dyDescent="0.2">
      <c r="A12" s="59" t="s">
        <v>71</v>
      </c>
    </row>
    <row r="13" spans="1:1" x14ac:dyDescent="0.2">
      <c r="A13" s="59" t="s">
        <v>72</v>
      </c>
    </row>
    <row r="14" spans="1:1" x14ac:dyDescent="0.2">
      <c r="A14" s="59" t="s">
        <v>73</v>
      </c>
    </row>
    <row r="15" spans="1:1" x14ac:dyDescent="0.2">
      <c r="A15" s="59" t="s">
        <v>74</v>
      </c>
    </row>
    <row r="16" spans="1:1" x14ac:dyDescent="0.2">
      <c r="A16" s="59" t="s">
        <v>75</v>
      </c>
    </row>
    <row r="17" spans="1:1" x14ac:dyDescent="0.2">
      <c r="A17" s="59"/>
    </row>
    <row r="18" spans="1:1" x14ac:dyDescent="0.2">
      <c r="A18" s="59" t="s">
        <v>76</v>
      </c>
    </row>
    <row r="19" spans="1:1" x14ac:dyDescent="0.2">
      <c r="A19" s="59" t="s">
        <v>77</v>
      </c>
    </row>
    <row r="20" spans="1:1" x14ac:dyDescent="0.2">
      <c r="A20" s="59"/>
    </row>
    <row r="21" spans="1:1" x14ac:dyDescent="0.2">
      <c r="A21" s="59" t="s">
        <v>78</v>
      </c>
    </row>
    <row r="22" spans="1:1" x14ac:dyDescent="0.2">
      <c r="A22" s="59" t="s">
        <v>79</v>
      </c>
    </row>
    <row r="23" spans="1:1" x14ac:dyDescent="0.2">
      <c r="A23" s="59" t="s">
        <v>80</v>
      </c>
    </row>
    <row r="24" spans="1:1" x14ac:dyDescent="0.2">
      <c r="A24" s="59" t="s">
        <v>81</v>
      </c>
    </row>
    <row r="25" spans="1:1" x14ac:dyDescent="0.2">
      <c r="A25" s="59" t="s">
        <v>82</v>
      </c>
    </row>
    <row r="26" spans="1:1" x14ac:dyDescent="0.2">
      <c r="A26" s="59"/>
    </row>
    <row r="27" spans="1:1" x14ac:dyDescent="0.2">
      <c r="A27" s="59" t="s">
        <v>83</v>
      </c>
    </row>
    <row r="28" spans="1:1" x14ac:dyDescent="0.2">
      <c r="A28" s="59" t="s">
        <v>84</v>
      </c>
    </row>
    <row r="29" spans="1:1" x14ac:dyDescent="0.2">
      <c r="A29" s="59" t="s">
        <v>85</v>
      </c>
    </row>
    <row r="30" spans="1:1" x14ac:dyDescent="0.2">
      <c r="A30" s="59" t="s">
        <v>86</v>
      </c>
    </row>
    <row r="31" spans="1:1" x14ac:dyDescent="0.2">
      <c r="A31" s="59"/>
    </row>
    <row r="32" spans="1:1" x14ac:dyDescent="0.2">
      <c r="A32" s="59" t="s">
        <v>87</v>
      </c>
    </row>
    <row r="33" spans="1:1" x14ac:dyDescent="0.2">
      <c r="A33" s="59" t="s">
        <v>88</v>
      </c>
    </row>
    <row r="34" spans="1:1" x14ac:dyDescent="0.2">
      <c r="A34" s="59"/>
    </row>
    <row r="35" spans="1:1" x14ac:dyDescent="0.2">
      <c r="A35" s="59" t="s">
        <v>89</v>
      </c>
    </row>
    <row r="36" spans="1:1" x14ac:dyDescent="0.2">
      <c r="A36" s="59" t="s">
        <v>90</v>
      </c>
    </row>
    <row r="37" spans="1:1" x14ac:dyDescent="0.2">
      <c r="A37" s="59" t="s">
        <v>91</v>
      </c>
    </row>
    <row r="38" spans="1:1" x14ac:dyDescent="0.2">
      <c r="A38" s="59" t="s">
        <v>92</v>
      </c>
    </row>
    <row r="39" spans="1:1" x14ac:dyDescent="0.2">
      <c r="A39" s="59" t="s">
        <v>93</v>
      </c>
    </row>
    <row r="40" spans="1:1" x14ac:dyDescent="0.2">
      <c r="A40" s="59" t="s">
        <v>94</v>
      </c>
    </row>
    <row r="41" spans="1:1" x14ac:dyDescent="0.2">
      <c r="A41" s="59" t="s">
        <v>95</v>
      </c>
    </row>
    <row r="42" spans="1:1" x14ac:dyDescent="0.2">
      <c r="A42" s="59" t="s">
        <v>96</v>
      </c>
    </row>
    <row r="43" spans="1:1" x14ac:dyDescent="0.2">
      <c r="A43" s="59" t="s">
        <v>97</v>
      </c>
    </row>
    <row r="44" spans="1:1" x14ac:dyDescent="0.2">
      <c r="A44" s="59" t="s">
        <v>98</v>
      </c>
    </row>
    <row r="45" spans="1:1" x14ac:dyDescent="0.2">
      <c r="A45" s="59" t="s">
        <v>99</v>
      </c>
    </row>
    <row r="46" spans="1:1" x14ac:dyDescent="0.2">
      <c r="A46" s="59" t="s">
        <v>100</v>
      </c>
    </row>
    <row r="47" spans="1:1" x14ac:dyDescent="0.2">
      <c r="A47" s="59" t="s">
        <v>101</v>
      </c>
    </row>
    <row r="48" spans="1:1" x14ac:dyDescent="0.2">
      <c r="A48" s="59" t="s">
        <v>102</v>
      </c>
    </row>
    <row r="49" spans="1:1" x14ac:dyDescent="0.2">
      <c r="A49" s="59"/>
    </row>
    <row r="50" spans="1:1" x14ac:dyDescent="0.2">
      <c r="A50" s="59" t="s">
        <v>103</v>
      </c>
    </row>
    <row r="51" spans="1:1" x14ac:dyDescent="0.2">
      <c r="A51" s="59" t="s">
        <v>104</v>
      </c>
    </row>
    <row r="52" spans="1:1" x14ac:dyDescent="0.2">
      <c r="A52" s="59" t="s">
        <v>105</v>
      </c>
    </row>
    <row r="53" spans="1:1" x14ac:dyDescent="0.2">
      <c r="A53" s="59" t="s">
        <v>106</v>
      </c>
    </row>
    <row r="54" spans="1:1" x14ac:dyDescent="0.2">
      <c r="A54" s="59" t="s">
        <v>107</v>
      </c>
    </row>
    <row r="55" spans="1:1" x14ac:dyDescent="0.2">
      <c r="A55" s="59" t="s">
        <v>108</v>
      </c>
    </row>
    <row r="56" spans="1:1" x14ac:dyDescent="0.2">
      <c r="A56" s="59" t="s">
        <v>109</v>
      </c>
    </row>
    <row r="57" spans="1:1" x14ac:dyDescent="0.2">
      <c r="A57" s="59" t="s">
        <v>110</v>
      </c>
    </row>
    <row r="58" spans="1:1" x14ac:dyDescent="0.2">
      <c r="A58" s="59" t="s">
        <v>111</v>
      </c>
    </row>
    <row r="59" spans="1:1" x14ac:dyDescent="0.2">
      <c r="A59" s="59" t="s">
        <v>112</v>
      </c>
    </row>
    <row r="60" spans="1:1" x14ac:dyDescent="0.2">
      <c r="A60" s="59" t="s">
        <v>113</v>
      </c>
    </row>
    <row r="61" spans="1:1" x14ac:dyDescent="0.2">
      <c r="A61" s="59" t="s">
        <v>114</v>
      </c>
    </row>
    <row r="62" spans="1:1" x14ac:dyDescent="0.2">
      <c r="A62" s="59" t="s">
        <v>115</v>
      </c>
    </row>
    <row r="63" spans="1:1" x14ac:dyDescent="0.2">
      <c r="A63" s="59" t="s">
        <v>116</v>
      </c>
    </row>
    <row r="64" spans="1:1" x14ac:dyDescent="0.2">
      <c r="A64" s="59"/>
    </row>
    <row r="65" spans="1:1" x14ac:dyDescent="0.2">
      <c r="A65" s="59" t="s">
        <v>117</v>
      </c>
    </row>
    <row r="66" spans="1:1" x14ac:dyDescent="0.2">
      <c r="A66" s="59" t="s">
        <v>104</v>
      </c>
    </row>
    <row r="67" spans="1:1" x14ac:dyDescent="0.2">
      <c r="A67" s="59" t="s">
        <v>118</v>
      </c>
    </row>
    <row r="68" spans="1:1" x14ac:dyDescent="0.2">
      <c r="A68" s="59" t="s">
        <v>106</v>
      </c>
    </row>
    <row r="69" spans="1:1" x14ac:dyDescent="0.2">
      <c r="A69" s="59" t="s">
        <v>119</v>
      </c>
    </row>
    <row r="70" spans="1:1" x14ac:dyDescent="0.2">
      <c r="A70" s="59" t="s">
        <v>120</v>
      </c>
    </row>
    <row r="71" spans="1:1" x14ac:dyDescent="0.2">
      <c r="A71" s="59" t="s">
        <v>121</v>
      </c>
    </row>
    <row r="72" spans="1:1" x14ac:dyDescent="0.2">
      <c r="A72" s="59" t="s">
        <v>110</v>
      </c>
    </row>
    <row r="73" spans="1:1" x14ac:dyDescent="0.2">
      <c r="A73" s="59" t="s">
        <v>111</v>
      </c>
    </row>
    <row r="74" spans="1:1" x14ac:dyDescent="0.2">
      <c r="A74" s="59" t="s">
        <v>112</v>
      </c>
    </row>
    <row r="75" spans="1:1" x14ac:dyDescent="0.2">
      <c r="A75" s="59" t="s">
        <v>113</v>
      </c>
    </row>
    <row r="76" spans="1:1" x14ac:dyDescent="0.2">
      <c r="A76" s="59" t="s">
        <v>122</v>
      </c>
    </row>
    <row r="77" spans="1:1" x14ac:dyDescent="0.2">
      <c r="A77" s="59" t="s">
        <v>115</v>
      </c>
    </row>
    <row r="78" spans="1:1" x14ac:dyDescent="0.2">
      <c r="A78" s="59" t="s">
        <v>116</v>
      </c>
    </row>
    <row r="79" spans="1:1" x14ac:dyDescent="0.2">
      <c r="A79" s="59"/>
    </row>
    <row r="80" spans="1:1" x14ac:dyDescent="0.2">
      <c r="A80" s="59" t="s">
        <v>123</v>
      </c>
    </row>
    <row r="81" spans="1:1" x14ac:dyDescent="0.2">
      <c r="A81" s="59" t="s">
        <v>124</v>
      </c>
    </row>
    <row r="82" spans="1:1" x14ac:dyDescent="0.2">
      <c r="A82" s="59" t="s">
        <v>125</v>
      </c>
    </row>
    <row r="83" spans="1:1" x14ac:dyDescent="0.2">
      <c r="A83" s="59" t="s">
        <v>126</v>
      </c>
    </row>
    <row r="84" spans="1:1" x14ac:dyDescent="0.2">
      <c r="A84" s="59"/>
    </row>
    <row r="85" spans="1:1" x14ac:dyDescent="0.2">
      <c r="A85" s="59" t="s">
        <v>127</v>
      </c>
    </row>
    <row r="86" spans="1:1" x14ac:dyDescent="0.2">
      <c r="A86" s="59" t="s">
        <v>128</v>
      </c>
    </row>
    <row r="87" spans="1:1" x14ac:dyDescent="0.2">
      <c r="A87" s="59" t="s">
        <v>129</v>
      </c>
    </row>
    <row r="88" spans="1:1" x14ac:dyDescent="0.2">
      <c r="A88" s="59" t="s">
        <v>130</v>
      </c>
    </row>
    <row r="89" spans="1:1" x14ac:dyDescent="0.2">
      <c r="A89" s="59"/>
    </row>
    <row r="90" spans="1:1" x14ac:dyDescent="0.2">
      <c r="A90" s="59" t="s">
        <v>131</v>
      </c>
    </row>
    <row r="91" spans="1:1" x14ac:dyDescent="0.2">
      <c r="A91" s="59" t="s">
        <v>132</v>
      </c>
    </row>
    <row r="92" spans="1:1" x14ac:dyDescent="0.2">
      <c r="A92" s="59" t="s">
        <v>133</v>
      </c>
    </row>
    <row r="93" spans="1:1" x14ac:dyDescent="0.2">
      <c r="A93" s="59" t="s">
        <v>134</v>
      </c>
    </row>
    <row r="94" spans="1:1" x14ac:dyDescent="0.2">
      <c r="A94" s="59" t="s">
        <v>135</v>
      </c>
    </row>
    <row r="95" spans="1:1" x14ac:dyDescent="0.2">
      <c r="A95" s="59" t="s">
        <v>136</v>
      </c>
    </row>
    <row r="96" spans="1:1" x14ac:dyDescent="0.2">
      <c r="A96" s="59" t="s">
        <v>137</v>
      </c>
    </row>
    <row r="97" spans="1:1" x14ac:dyDescent="0.2">
      <c r="A97" s="59" t="s">
        <v>138</v>
      </c>
    </row>
    <row r="98" spans="1:1" x14ac:dyDescent="0.2">
      <c r="A98" s="59" t="s">
        <v>139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15</vt:i4>
      </vt:variant>
    </vt:vector>
  </HeadingPairs>
  <TitlesOfParts>
    <vt:vector size="23" baseType="lpstr">
      <vt:lpstr>Návod</vt:lpstr>
      <vt:lpstr>Nastavenia</vt:lpstr>
      <vt:lpstr>Cashflow_tyzdne</vt:lpstr>
      <vt:lpstr>Cashflow_mesiace</vt:lpstr>
      <vt:lpstr>Odhady</vt:lpstr>
      <vt:lpstr>Data_Flexi</vt:lpstr>
      <vt:lpstr>Zoznamy</vt:lpstr>
      <vt:lpstr>PQ_kod</vt:lpstr>
      <vt:lpstr>Dnes</vt:lpstr>
      <vt:lpstr>F_Akt</vt:lpstr>
      <vt:lpstr>F_Datum</vt:lpstr>
      <vt:lpstr>F_Suma</vt:lpstr>
      <vt:lpstr>F_Typ</vt:lpstr>
      <vt:lpstr>F_Zdroj</vt:lpstr>
      <vt:lpstr>Limit</vt:lpstr>
      <vt:lpstr>O_D</vt:lpstr>
      <vt:lpstr>O_Kat</vt:lpstr>
      <vt:lpstr>O_M</vt:lpstr>
      <vt:lpstr>O_N</vt:lpstr>
      <vt:lpstr>O_Stav</vt:lpstr>
      <vt:lpstr>O_Suma</vt:lpstr>
      <vt:lpstr>Zaciatok</vt:lpstr>
      <vt:lpstr>ZostatokStart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Cashflow report – ABRA Flexi + odhady</dc:title>
  <dc:subject>Šablóna cashflow reportu pre malé firmy (Excel + Power Query + ABRA Flexi REST API)</dc:subject>
  <dc:creator>NextVision Analytics s. r. o. – nva.sk</dc:creator>
  <cp:lastModifiedBy>NextVision Analytics</cp:lastModifiedBy>
  <dcterms:created xsi:type="dcterms:W3CDTF">2026-09-29T08:00:00Z</dcterms:created>
  <dcterms:modified xsi:type="dcterms:W3CDTF">2026-09-29T08:00:00Z</dcterms:modified>
  <dc:language>sk-SK</dc:language>
</cp:coreProperties>
</file>